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aron\Dropbox (MCAC)\MCAC Share\Micro-Loans\Micro-Loan Application Forms\New Application Forms\"/>
    </mc:Choice>
  </mc:AlternateContent>
  <bookViews>
    <workbookView xWindow="0" yWindow="0" windowWidth="14685" windowHeight="7005"/>
  </bookViews>
  <sheets>
    <sheet name="Project Costs" sheetId="1" r:id="rId1"/>
    <sheet name="Previous Year Actuals" sheetId="4" state="hidden" r:id="rId2"/>
    <sheet name="Business Projections" sheetId="2" r:id="rId3"/>
    <sheet name="Previous Owner Financials" sheetId="6" state="hidden" r:id="rId4"/>
    <sheet name="Personal Financial Statement" sheetId="5" r:id="rId5"/>
    <sheet name="Job and Wage Estimates" sheetId="3" state="hidden" r:id="rId6"/>
  </sheets>
  <externalReferences>
    <externalReference r:id="rId7"/>
    <externalReference r:id="rId8"/>
    <externalReference r:id="rId9"/>
  </externalReferences>
  <definedNames>
    <definedName name="ActualNumberOfPayments">IFERROR(IF(LoanIsGood,IF(PaymentsPerYear=1,1,MATCH(0.01,End_Bal,-1)+1)),"")</definedName>
    <definedName name="Beg_Bal">#REF!</definedName>
    <definedName name="End_Bal">[1]!PaymentSchedule[ENDING BALANCE]</definedName>
    <definedName name="Extra_Pay">#REF!</definedName>
    <definedName name="ExtraPayments">#REF!</definedName>
    <definedName name="Header_Row">ROW('[2]Payment Schedule'!$13:$13)</definedName>
    <definedName name="Int">#REF!</definedName>
    <definedName name="Interest_Rate">'[2]Payment Schedule'!$E$10</definedName>
    <definedName name="InterestRate">#REF!</definedName>
    <definedName name="Interval">#REF!</definedName>
    <definedName name="Last_Row">IF(Values_Entered,Header_Row+Number_of_Payments,Header_Row)</definedName>
    <definedName name="Loan_Amount">'[2]Payment Schedule'!$E$7</definedName>
    <definedName name="Loan_Start">'[2]Payment Schedule'!$E$5</definedName>
    <definedName name="Loan_Years">'[2]Payment Schedule'!$E$8</definedName>
    <definedName name="LoanAmount">#REF!</definedName>
    <definedName name="LoanIsGood">(#REF!*#REF!*#REF!*#REF!)&gt;0</definedName>
    <definedName name="LoanPeriod">#REF!</definedName>
    <definedName name="LoanStartDate">#REF!</definedName>
    <definedName name="Number_of_Payments">IF(scheduled_no_payments=1,1,MATCH(0.01,End_Bal,-1)+1)</definedName>
    <definedName name="Pay_Num">#REF!</definedName>
    <definedName name="Payment_Frequency">[2]!LoanLookup[FREQUENCY]</definedName>
    <definedName name="PaymentComparison">'[3]Payment Comparison'!$B$4:$E$11</definedName>
    <definedName name="PaymentsPerYear">#REF!</definedName>
    <definedName name="Princ">#REF!</definedName>
    <definedName name="_xlnm.Print_Area" localSheetId="0">'Project Costs'!$B$1:$H$146</definedName>
    <definedName name="S1Interest">#REF!</definedName>
    <definedName name="S1LoanPeriod">#REF!</definedName>
    <definedName name="S1PaymentFrequency">#REF!</definedName>
    <definedName name="S1ScheduledPayment">#REF!</definedName>
    <definedName name="S1TotalInterest">#REF!</definedName>
    <definedName name="S1TotalPayments">#REF!</definedName>
    <definedName name="S2Interest">#REF!</definedName>
    <definedName name="S2LoanPeriod">#REF!</definedName>
    <definedName name="S2PaymentFrequency">#REF!</definedName>
    <definedName name="S2ScheduledPayment">#REF!</definedName>
    <definedName name="S2TotalInterest">#REF!</definedName>
    <definedName name="S2TotalPayments">#REF!</definedName>
    <definedName name="S3Interest">#REF!</definedName>
    <definedName name="S3LoanPeriod">#REF!</definedName>
    <definedName name="S3PaymentFrequency">#REF!</definedName>
    <definedName name="S3ScheduledPayment">#REF!</definedName>
    <definedName name="S3TotalInterest">#REF!</definedName>
    <definedName name="S3TotalPayments">#REF!</definedName>
    <definedName name="Scenario">#REF!</definedName>
    <definedName name="Sched_Pay">#REF!</definedName>
    <definedName name="Scheduled_Extra_Payments">#REF!</definedName>
    <definedName name="Scheduled_Monthly_Payment">#REF!</definedName>
    <definedName name="scheduled_no_payments">'[2]Payment Schedule'!$I$6</definedName>
    <definedName name="ScheduledNumberOfPayments">#REF!</definedName>
    <definedName name="ScheduledPayment">#REF!</definedName>
    <definedName name="Total_Pay">#REF!</definedName>
    <definedName name="TotalEarlyPayments">SUM([1]!PaymentSchedule[EXTRA PAYMENT])</definedName>
    <definedName name="TotalInterest">SUM([1]!PaymentSchedule[INTEREST])</definedName>
    <definedName name="Values_Entered">IF(Loan_Amount*Interest_Rate*Loan_Years*Loan_Start&gt;0,1,0)</definedName>
  </definedNames>
  <calcPr calcId="152511" concurrentCalc="0"/>
</workbook>
</file>

<file path=xl/calcChain.xml><?xml version="1.0" encoding="utf-8"?>
<calcChain xmlns="http://schemas.openxmlformats.org/spreadsheetml/2006/main">
  <c r="G46" i="3" l="1"/>
  <c r="F46" i="3"/>
  <c r="E46" i="3"/>
  <c r="D46" i="3"/>
  <c r="C46" i="3"/>
  <c r="G45" i="3"/>
  <c r="F45" i="3"/>
  <c r="E45" i="3"/>
  <c r="D45" i="3"/>
  <c r="C45" i="3"/>
  <c r="B35" i="3"/>
  <c r="B34" i="3"/>
  <c r="C33" i="3"/>
  <c r="B33" i="3"/>
  <c r="C32" i="3"/>
  <c r="B32" i="3"/>
  <c r="C31" i="3"/>
  <c r="B31" i="3"/>
  <c r="C30" i="3"/>
  <c r="B30" i="3"/>
  <c r="C29" i="3"/>
  <c r="B29" i="3"/>
  <c r="C28" i="3"/>
  <c r="B28" i="3"/>
  <c r="G27" i="3"/>
  <c r="F27" i="3"/>
  <c r="E27" i="3"/>
  <c r="D27" i="3"/>
  <c r="C27" i="3"/>
  <c r="F23" i="3"/>
  <c r="E23" i="3"/>
  <c r="D23" i="3"/>
  <c r="C23" i="3"/>
  <c r="G22" i="3"/>
  <c r="G21" i="3"/>
  <c r="G20" i="3"/>
  <c r="G19" i="3"/>
  <c r="G18" i="3"/>
  <c r="G17" i="3"/>
  <c r="G16" i="3"/>
  <c r="G15" i="3"/>
  <c r="G12" i="3"/>
  <c r="F12" i="3"/>
  <c r="E12" i="3"/>
  <c r="D12" i="3"/>
  <c r="C12" i="3"/>
  <c r="G9" i="3"/>
  <c r="G8" i="3"/>
  <c r="G7" i="3"/>
  <c r="G6" i="3"/>
  <c r="G5" i="3"/>
  <c r="C4" i="3"/>
  <c r="E19" i="5"/>
  <c r="G19" i="5"/>
  <c r="G20" i="5"/>
  <c r="H19" i="5"/>
  <c r="C3" i="5"/>
  <c r="C2" i="5"/>
  <c r="C67" i="6"/>
  <c r="C66" i="6"/>
  <c r="C65" i="6"/>
  <c r="C64" i="6"/>
  <c r="F60" i="6"/>
  <c r="C60" i="6"/>
  <c r="C59" i="6"/>
  <c r="C58" i="6"/>
  <c r="F57" i="6"/>
  <c r="C57" i="6"/>
  <c r="C56" i="6"/>
  <c r="F55" i="6"/>
  <c r="C55" i="6"/>
  <c r="E52" i="6"/>
  <c r="D52" i="6"/>
  <c r="C52" i="6"/>
  <c r="F50" i="6"/>
  <c r="E50" i="6"/>
  <c r="D50" i="6"/>
  <c r="C50" i="6"/>
  <c r="F49" i="6"/>
  <c r="F48" i="6"/>
  <c r="C48" i="6"/>
  <c r="F47" i="6"/>
  <c r="C47" i="6"/>
  <c r="F46" i="6"/>
  <c r="C46" i="6"/>
  <c r="F45" i="6"/>
  <c r="C45" i="6"/>
  <c r="F44" i="6"/>
  <c r="C44" i="6"/>
  <c r="E43" i="6"/>
  <c r="D43" i="6"/>
  <c r="C43" i="6"/>
  <c r="F42" i="6"/>
  <c r="C42" i="6"/>
  <c r="F41" i="6"/>
  <c r="C41" i="6"/>
  <c r="F40" i="6"/>
  <c r="C40" i="6"/>
  <c r="F39" i="6"/>
  <c r="C39" i="6"/>
  <c r="F38" i="6"/>
  <c r="C38" i="6"/>
  <c r="F37" i="6"/>
  <c r="C37" i="6"/>
  <c r="F36" i="6"/>
  <c r="C36" i="6"/>
  <c r="F35" i="6"/>
  <c r="C35" i="6"/>
  <c r="F34" i="6"/>
  <c r="C34" i="6"/>
  <c r="F33" i="6"/>
  <c r="C33" i="6"/>
  <c r="F32" i="6"/>
  <c r="C32" i="6"/>
  <c r="F31" i="6"/>
  <c r="D31" i="6"/>
  <c r="C31" i="6"/>
  <c r="F30" i="6"/>
  <c r="C30" i="6"/>
  <c r="F29" i="6"/>
  <c r="C29" i="6"/>
  <c r="F28" i="6"/>
  <c r="D28" i="6"/>
  <c r="C28" i="6"/>
  <c r="F27" i="6"/>
  <c r="C27" i="6"/>
  <c r="F26" i="6"/>
  <c r="C26" i="6"/>
  <c r="F25" i="6"/>
  <c r="C25" i="6"/>
  <c r="F24" i="6"/>
  <c r="C24" i="6"/>
  <c r="F22" i="6"/>
  <c r="E22" i="6"/>
  <c r="D22" i="6"/>
  <c r="C22" i="6"/>
  <c r="F20" i="6"/>
  <c r="E20" i="6"/>
  <c r="D20" i="6"/>
  <c r="C20" i="6"/>
  <c r="F19" i="6"/>
  <c r="F18" i="6"/>
  <c r="C18" i="6"/>
  <c r="F17" i="6"/>
  <c r="F16" i="6"/>
  <c r="F15" i="6"/>
  <c r="C15" i="6"/>
  <c r="F14" i="6"/>
  <c r="C14" i="6"/>
  <c r="F12" i="6"/>
  <c r="E12" i="6"/>
  <c r="D12" i="6"/>
  <c r="F11" i="6"/>
  <c r="F10" i="6"/>
  <c r="F9" i="6"/>
  <c r="C9" i="6"/>
  <c r="F8" i="6"/>
  <c r="C8" i="6"/>
  <c r="F7" i="6"/>
  <c r="C7" i="6"/>
  <c r="B4" i="6"/>
  <c r="B3" i="6"/>
  <c r="P9" i="2"/>
  <c r="P10" i="2"/>
  <c r="P11" i="2"/>
  <c r="P12" i="2"/>
  <c r="P13" i="2"/>
  <c r="C65" i="2"/>
  <c r="P42" i="2"/>
  <c r="P47" i="2"/>
  <c r="P43" i="2"/>
  <c r="P44" i="2"/>
  <c r="P45" i="2"/>
  <c r="P46" i="2"/>
  <c r="C64" i="2"/>
  <c r="P48" i="2"/>
  <c r="P15" i="2"/>
  <c r="P16" i="2"/>
  <c r="P17" i="2"/>
  <c r="P18" i="2"/>
  <c r="P20" i="2"/>
  <c r="P50" i="2"/>
  <c r="C63" i="2"/>
  <c r="C62" i="2"/>
  <c r="P58" i="2"/>
  <c r="C58" i="2"/>
  <c r="C57" i="2"/>
  <c r="C56" i="2"/>
  <c r="P55" i="2"/>
  <c r="C55" i="2"/>
  <c r="C54" i="2"/>
  <c r="P53" i="2"/>
  <c r="C53" i="2"/>
  <c r="C50" i="2"/>
  <c r="C48" i="2"/>
  <c r="C46" i="2"/>
  <c r="C45" i="2"/>
  <c r="C44" i="2"/>
  <c r="C43" i="2"/>
  <c r="C42" i="2"/>
  <c r="C41" i="2"/>
  <c r="P40" i="2"/>
  <c r="C40" i="2"/>
  <c r="P39" i="2"/>
  <c r="C39" i="2"/>
  <c r="P38" i="2"/>
  <c r="C38" i="2"/>
  <c r="P37" i="2"/>
  <c r="C37" i="2"/>
  <c r="P36" i="2"/>
  <c r="C36" i="2"/>
  <c r="P35" i="2"/>
  <c r="C35" i="2"/>
  <c r="P34" i="2"/>
  <c r="C34" i="2"/>
  <c r="P33" i="2"/>
  <c r="C33" i="2"/>
  <c r="P32" i="2"/>
  <c r="C32" i="2"/>
  <c r="P31" i="2"/>
  <c r="C31" i="2"/>
  <c r="P30" i="2"/>
  <c r="C30" i="2"/>
  <c r="P29" i="2"/>
  <c r="C29" i="2"/>
  <c r="P28" i="2"/>
  <c r="C28" i="2"/>
  <c r="P27" i="2"/>
  <c r="C27" i="2"/>
  <c r="P26" i="2"/>
  <c r="C26" i="2"/>
  <c r="P25" i="2"/>
  <c r="C25" i="2"/>
  <c r="P24" i="2"/>
  <c r="C24" i="2"/>
  <c r="P23" i="2"/>
  <c r="C23" i="2"/>
  <c r="P22" i="2"/>
  <c r="C22" i="2"/>
  <c r="C20" i="2"/>
  <c r="C18" i="2"/>
  <c r="C16" i="2"/>
  <c r="C14" i="2"/>
  <c r="C13" i="2"/>
  <c r="C12" i="2"/>
  <c r="C10" i="2"/>
  <c r="C9" i="2"/>
  <c r="C7" i="2"/>
  <c r="B3" i="2"/>
  <c r="C60" i="4"/>
  <c r="C59" i="4"/>
  <c r="C58" i="4"/>
  <c r="C57" i="4"/>
  <c r="P53" i="4"/>
  <c r="P50" i="4"/>
  <c r="P48" i="4"/>
  <c r="O45" i="4"/>
  <c r="N45" i="4"/>
  <c r="M45" i="4"/>
  <c r="L45" i="4"/>
  <c r="K45" i="4"/>
  <c r="J45" i="4"/>
  <c r="I45" i="4"/>
  <c r="H45" i="4"/>
  <c r="G45" i="4"/>
  <c r="F45" i="4"/>
  <c r="E45" i="4"/>
  <c r="D45" i="4"/>
  <c r="C45" i="4"/>
  <c r="P43" i="4"/>
  <c r="O43" i="4"/>
  <c r="N43" i="4"/>
  <c r="M43" i="4"/>
  <c r="L43" i="4"/>
  <c r="K43" i="4"/>
  <c r="J43" i="4"/>
  <c r="I43" i="4"/>
  <c r="H43" i="4"/>
  <c r="G43" i="4"/>
  <c r="F43" i="4"/>
  <c r="E43" i="4"/>
  <c r="D43" i="4"/>
  <c r="C43" i="4"/>
  <c r="P42" i="4"/>
  <c r="P41" i="4"/>
  <c r="P40" i="4"/>
  <c r="P39" i="4"/>
  <c r="P38" i="4"/>
  <c r="P37" i="4"/>
  <c r="O36" i="4"/>
  <c r="N36" i="4"/>
  <c r="M36" i="4"/>
  <c r="L36" i="4"/>
  <c r="K36" i="4"/>
  <c r="J36" i="4"/>
  <c r="I36" i="4"/>
  <c r="H36" i="4"/>
  <c r="G36" i="4"/>
  <c r="F36" i="4"/>
  <c r="E36" i="4"/>
  <c r="D36" i="4"/>
  <c r="C36" i="4"/>
  <c r="P35" i="4"/>
  <c r="P34" i="4"/>
  <c r="P33" i="4"/>
  <c r="P32" i="4"/>
  <c r="P31" i="4"/>
  <c r="P30" i="4"/>
  <c r="P29" i="4"/>
  <c r="P28" i="4"/>
  <c r="P27" i="4"/>
  <c r="P26" i="4"/>
  <c r="P25" i="4"/>
  <c r="P24" i="4"/>
  <c r="P23" i="4"/>
  <c r="P22" i="4"/>
  <c r="P21" i="4"/>
  <c r="P20" i="4"/>
  <c r="P19" i="4"/>
  <c r="P18" i="4"/>
  <c r="P17" i="4"/>
  <c r="O15" i="4"/>
  <c r="N15" i="4"/>
  <c r="M15" i="4"/>
  <c r="L15" i="4"/>
  <c r="K15" i="4"/>
  <c r="J15" i="4"/>
  <c r="I15" i="4"/>
  <c r="H15" i="4"/>
  <c r="G15" i="4"/>
  <c r="F15" i="4"/>
  <c r="E15" i="4"/>
  <c r="D15" i="4"/>
  <c r="C15" i="4"/>
  <c r="O13" i="4"/>
  <c r="N13" i="4"/>
  <c r="M13" i="4"/>
  <c r="L13" i="4"/>
  <c r="K13" i="4"/>
  <c r="J13" i="4"/>
  <c r="I13" i="4"/>
  <c r="H13" i="4"/>
  <c r="G13" i="4"/>
  <c r="F13" i="4"/>
  <c r="E13" i="4"/>
  <c r="D13" i="4"/>
  <c r="C13" i="4"/>
  <c r="O7" i="4"/>
  <c r="N7" i="4"/>
  <c r="M7" i="4"/>
  <c r="L7" i="4"/>
  <c r="K7" i="4"/>
  <c r="J7" i="4"/>
  <c r="I7" i="4"/>
  <c r="H7" i="4"/>
  <c r="G7" i="4"/>
  <c r="F7" i="4"/>
  <c r="E7" i="4"/>
  <c r="D7" i="4"/>
  <c r="B4" i="4"/>
  <c r="B3" i="4"/>
  <c r="D136" i="1"/>
  <c r="D24" i="1"/>
  <c r="D120" i="1"/>
  <c r="D16" i="1"/>
  <c r="D119" i="1"/>
  <c r="D44" i="1"/>
  <c r="D122" i="1"/>
  <c r="D35" i="1"/>
  <c r="D121" i="1"/>
  <c r="D59" i="1"/>
  <c r="D124" i="1"/>
  <c r="D64" i="1"/>
  <c r="D125" i="1"/>
  <c r="D126" i="1"/>
  <c r="D127" i="1"/>
  <c r="D128" i="1"/>
  <c r="D85" i="1"/>
  <c r="D113" i="1"/>
  <c r="D92" i="1"/>
  <c r="D114" i="1"/>
  <c r="D98" i="1"/>
  <c r="D99" i="1"/>
  <c r="D100" i="1"/>
  <c r="D101" i="1"/>
  <c r="D102" i="1"/>
  <c r="D103" i="1"/>
  <c r="D105" i="1"/>
  <c r="D106" i="1"/>
  <c r="D115" i="1"/>
  <c r="D116" i="1"/>
  <c r="D70" i="1"/>
  <c r="H59" i="1"/>
  <c r="G59" i="1"/>
  <c r="F59" i="1"/>
  <c r="E59" i="1"/>
  <c r="H52" i="1"/>
  <c r="G52" i="1"/>
  <c r="F52" i="1"/>
  <c r="E52" i="1"/>
  <c r="D52" i="1"/>
  <c r="H44" i="1"/>
  <c r="G44" i="1"/>
  <c r="F44" i="1"/>
  <c r="E44" i="1"/>
  <c r="H35" i="1"/>
  <c r="G35" i="1"/>
  <c r="F35" i="1"/>
  <c r="E35" i="1"/>
  <c r="H24" i="1"/>
  <c r="G24" i="1"/>
  <c r="F24" i="1"/>
  <c r="E24" i="1"/>
  <c r="H16" i="1"/>
  <c r="G16" i="1"/>
  <c r="F16" i="1"/>
  <c r="E16" i="1"/>
</calcChain>
</file>

<file path=xl/sharedStrings.xml><?xml version="1.0" encoding="utf-8"?>
<sst xmlns="http://schemas.openxmlformats.org/spreadsheetml/2006/main" count="570" uniqueCount="313">
  <si>
    <t>SOURCES OF CAPITAL</t>
  </si>
  <si>
    <t>Your name and percent ownership</t>
  </si>
  <si>
    <t>Other investor</t>
  </si>
  <si>
    <t>Bank 1</t>
  </si>
  <si>
    <t>Bank 2</t>
  </si>
  <si>
    <t>STARTUP EXPENSES</t>
  </si>
  <si>
    <t>Other</t>
  </si>
  <si>
    <t>Furniture</t>
  </si>
  <si>
    <t>Equipment</t>
  </si>
  <si>
    <t>Legal and accounting fees</t>
  </si>
  <si>
    <t>Category 1</t>
  </si>
  <si>
    <t>Category 2</t>
  </si>
  <si>
    <t>Category 3</t>
  </si>
  <si>
    <t>Category 4</t>
  </si>
  <si>
    <t>Category 5</t>
  </si>
  <si>
    <t>Advertising</t>
  </si>
  <si>
    <t>Signage</t>
  </si>
  <si>
    <t>Printing</t>
  </si>
  <si>
    <t>Reserve for Contingencies</t>
  </si>
  <si>
    <t xml:space="preserve">Working Capital </t>
  </si>
  <si>
    <t>SUMMARY STATEMENT</t>
  </si>
  <si>
    <t>Owners' and other investments</t>
  </si>
  <si>
    <t>Bank loans</t>
  </si>
  <si>
    <t>Capital equipment</t>
  </si>
  <si>
    <t>Location/administration expenses</t>
  </si>
  <si>
    <t>Opening inventory</t>
  </si>
  <si>
    <t>Advertising/promotional expenses</t>
  </si>
  <si>
    <t>Other expenses</t>
  </si>
  <si>
    <t>Contingency fund</t>
  </si>
  <si>
    <t>Working capital</t>
  </si>
  <si>
    <t>SECURITY AND COLLATERAL FOR LOAN PROPOSAL</t>
  </si>
  <si>
    <t>Real estate</t>
  </si>
  <si>
    <t>Other collateral</t>
  </si>
  <si>
    <t>Other owner</t>
  </si>
  <si>
    <t>Loan guarantor 1</t>
  </si>
  <si>
    <t>Loan guarantor 2</t>
  </si>
  <si>
    <t>Loan guarantor 3</t>
  </si>
  <si>
    <t>Total</t>
  </si>
  <si>
    <t>SOURCE OF CAPITAL</t>
  </si>
  <si>
    <t>BUILDINGS/REAL ESTATE</t>
  </si>
  <si>
    <t>CAPITAL EQUIPMENT LIST</t>
  </si>
  <si>
    <t>LOCATION AND ADMIN EXPENSES</t>
  </si>
  <si>
    <t>OPENING INVENTORY</t>
  </si>
  <si>
    <t>ADVERTISING AND PROMOTIONAL EXPENSES</t>
  </si>
  <si>
    <t>OTHER EXPENSES</t>
  </si>
  <si>
    <t>COLLATERAL FOR LOANS</t>
  </si>
  <si>
    <t>OWNERS</t>
  </si>
  <si>
    <t>LOAN GUARANTORS (OTHER THAN OWNERS)</t>
  </si>
  <si>
    <t xml:space="preserve"> </t>
  </si>
  <si>
    <t xml:space="preserve">  </t>
  </si>
  <si>
    <t>DESCRIPTION</t>
  </si>
  <si>
    <t>VALUE</t>
  </si>
  <si>
    <t>AMOUNT</t>
  </si>
  <si>
    <t>Business Name</t>
  </si>
  <si>
    <t>Building Purchase</t>
  </si>
  <si>
    <t>Land Acquisition</t>
  </si>
  <si>
    <t>Other (Fees, etc.)</t>
  </si>
  <si>
    <t>Contingency</t>
  </si>
  <si>
    <t>LOANS</t>
  </si>
  <si>
    <t>Other 3</t>
  </si>
  <si>
    <t>Other 4</t>
  </si>
  <si>
    <t>General Retail Building Improvement Grant</t>
  </si>
  <si>
    <t>TOTAL</t>
  </si>
  <si>
    <t>1. Cash On Hand</t>
  </si>
  <si>
    <t>2. Cash Receipts</t>
  </si>
  <si>
    <t>(a) Cash Sales</t>
  </si>
  <si>
    <t>(b) Collections from Credit Accounts</t>
  </si>
  <si>
    <t>(c) Loan or Other Cash Injection</t>
  </si>
  <si>
    <t>3. Total Cash Receipts</t>
  </si>
  <si>
    <t>[2a + 2b + 2c=3]</t>
  </si>
  <si>
    <t>4. Total Cash Available</t>
  </si>
  <si>
    <t>[Before cash out] (1 + 3)</t>
  </si>
  <si>
    <t>5. Cash Paid Out</t>
  </si>
  <si>
    <t>(a) Rent</t>
  </si>
  <si>
    <t>(b) Gross Wages (excludes withdrawals)</t>
  </si>
  <si>
    <t>(c) Payroll Expenses (Taxes, etc.)</t>
  </si>
  <si>
    <t>(d) Utilities</t>
  </si>
  <si>
    <t>(e) Supplies (Office and operating)</t>
  </si>
  <si>
    <t>(f) Repairs and Maintenance</t>
  </si>
  <si>
    <t>(g) Advertising</t>
  </si>
  <si>
    <t>(h) Auto, Delivery, and Travel</t>
  </si>
  <si>
    <t>(i) Accounting and Legal</t>
  </si>
  <si>
    <t>(j) Purchases (Merchandise)</t>
  </si>
  <si>
    <t>(k) Telephone</t>
  </si>
  <si>
    <t>(l) Outside Services</t>
  </si>
  <si>
    <t>(m) Insurance</t>
  </si>
  <si>
    <t>(n) Taxes (Real Estate, etc.)</t>
  </si>
  <si>
    <t>(o) Interest</t>
  </si>
  <si>
    <t>(p) Other Expenses [Specify each]</t>
  </si>
  <si>
    <t>(q) Miscellaneous [Unspecified]</t>
  </si>
  <si>
    <t>(r) Subtotal</t>
  </si>
  <si>
    <t>(s) Loan Principal Payment</t>
  </si>
  <si>
    <t>(t) Capital Purchases [Specify]</t>
  </si>
  <si>
    <t>(u) Other Start-up Costs</t>
  </si>
  <si>
    <t>(v) Reserve and/or Escrow [Specify]</t>
  </si>
  <si>
    <t>(w) Owner's Withdrawal</t>
  </si>
  <si>
    <t>6. Total Cash Paid Out</t>
  </si>
  <si>
    <t>[Total 5a thru 5w]</t>
  </si>
  <si>
    <t>7. Cash Position</t>
  </si>
  <si>
    <t>[End of month]  (4 minus 6)</t>
  </si>
  <si>
    <t>Essential Operating Data</t>
  </si>
  <si>
    <t>[Non-cash flow information]</t>
  </si>
  <si>
    <t>A. Sales Volume [Dollars]</t>
  </si>
  <si>
    <t>B. Accounts Receivable [End of Month]</t>
  </si>
  <si>
    <t>C. Bad Debt [End of Month]</t>
  </si>
  <si>
    <t>D. Inventory on Hand [End of Month]</t>
  </si>
  <si>
    <t>E. Accounts Payable [End of Month]</t>
  </si>
  <si>
    <t>F. Depreciation</t>
  </si>
  <si>
    <t>Checking Calculation Verification</t>
  </si>
  <si>
    <t>Check #1</t>
  </si>
  <si>
    <t>Check #2</t>
  </si>
  <si>
    <t>Check #3</t>
  </si>
  <si>
    <t>Check #4</t>
  </si>
  <si>
    <t>[Beginning of year]</t>
  </si>
  <si>
    <t>End of Previous Year</t>
  </si>
  <si>
    <r>
      <t xml:space="preserve">2015 ACTUAL </t>
    </r>
    <r>
      <rPr>
        <sz val="24"/>
        <color rgb="FF334E4E"/>
        <rFont val="Arial"/>
        <family val="2"/>
      </rPr>
      <t>CASH FLOW</t>
    </r>
  </si>
  <si>
    <t>End of Previous Year 2014</t>
  </si>
  <si>
    <t>JANUARY</t>
  </si>
  <si>
    <t>FEBRUARY</t>
  </si>
  <si>
    <t>MARCH</t>
  </si>
  <si>
    <t>APRIL</t>
  </si>
  <si>
    <t>MAY</t>
  </si>
  <si>
    <t>JUNE</t>
  </si>
  <si>
    <t>JULY</t>
  </si>
  <si>
    <t>AUGUST</t>
  </si>
  <si>
    <t>SEPTEMBER</t>
  </si>
  <si>
    <t>OCTOBER</t>
  </si>
  <si>
    <t>NOVEMBER</t>
  </si>
  <si>
    <t>DECEMBER</t>
  </si>
  <si>
    <t>Owner Salary</t>
  </si>
  <si>
    <t>Insurance</t>
  </si>
  <si>
    <t>Income Taxes</t>
  </si>
  <si>
    <t>JOB CREATION ESTIMATES</t>
  </si>
  <si>
    <t>Full Time</t>
  </si>
  <si>
    <t>CURRENT EMPLOYEES</t>
  </si>
  <si>
    <t>Part Time</t>
  </si>
  <si>
    <t>Temporary</t>
  </si>
  <si>
    <t>NUMBER OF JOBS</t>
  </si>
  <si>
    <t>ANNUAL SALARY</t>
  </si>
  <si>
    <t>AVERAGE # HOURS WORKED PER WEEK?</t>
  </si>
  <si>
    <t>NAME</t>
  </si>
  <si>
    <t>RESIDENCE ADDRESS:</t>
  </si>
  <si>
    <t>RESIDENCE CITY, STATE, ZIP:</t>
  </si>
  <si>
    <t>PERSONAL PHONE/CELL:</t>
  </si>
  <si>
    <t>BUSINESS NAME:</t>
  </si>
  <si>
    <t>ROLE IN BUSINESS:</t>
  </si>
  <si>
    <t>DATE:</t>
  </si>
  <si>
    <t>ASSETS</t>
  </si>
  <si>
    <t>LIABILITIES</t>
  </si>
  <si>
    <t>EMPLOYMENT/CASH INCOME</t>
  </si>
  <si>
    <t>Monthly Income from Employer 1</t>
  </si>
  <si>
    <t>Monthly Income from Employer 2</t>
  </si>
  <si>
    <t>Cash on Hand or in Banks</t>
  </si>
  <si>
    <t>Savings Account Balance</t>
  </si>
  <si>
    <t>IRA or other Retirement Account Balance</t>
  </si>
  <si>
    <t>Stocks and Bonds (Describe Below)</t>
  </si>
  <si>
    <t>Investment Income</t>
  </si>
  <si>
    <t>Other Income</t>
  </si>
  <si>
    <t>PROPERTY</t>
  </si>
  <si>
    <t>ADDRESS / DESCRIPTION</t>
  </si>
  <si>
    <t>.</t>
  </si>
  <si>
    <t>GENERAL HOUSEHOLD MONTHLY EXPENSES</t>
  </si>
  <si>
    <t>Mortgage</t>
  </si>
  <si>
    <t>Auto Payment</t>
  </si>
  <si>
    <t>Personal Bank Loans</t>
  </si>
  <si>
    <t>Student Loan</t>
  </si>
  <si>
    <t>Current Credit Card Balances</t>
  </si>
  <si>
    <t>Monthly Payment</t>
  </si>
  <si>
    <t>Other Loans</t>
  </si>
  <si>
    <t>Line of Credit</t>
  </si>
  <si>
    <t>Total Balance/Contract</t>
  </si>
  <si>
    <t xml:space="preserve">Rent </t>
  </si>
  <si>
    <t>Address</t>
  </si>
  <si>
    <t xml:space="preserve">Utilities </t>
  </si>
  <si>
    <t>Monthly Payment2</t>
  </si>
  <si>
    <t>Annual Payment</t>
  </si>
  <si>
    <t>Cable</t>
  </si>
  <si>
    <t>Loans/Debts to Creditors</t>
  </si>
  <si>
    <t>Vehicle Payment</t>
  </si>
  <si>
    <t>Insurance (vehicle, home, etc.)</t>
  </si>
  <si>
    <t>Vehicle tags/taxes</t>
  </si>
  <si>
    <t>Fuel</t>
  </si>
  <si>
    <t>Maintenance/Other</t>
  </si>
  <si>
    <t>Health Insurance or Medical expenses</t>
  </si>
  <si>
    <t>Pets - Food</t>
  </si>
  <si>
    <t>Personal Care - Salon, health club, etc</t>
  </si>
  <si>
    <t>Memberships/Clubs</t>
  </si>
  <si>
    <t>Entertainment (Movies, vacation, activities)</t>
  </si>
  <si>
    <t>Attorneys (Legal)</t>
  </si>
  <si>
    <t xml:space="preserve">Alimony </t>
  </si>
  <si>
    <t>Charity</t>
  </si>
  <si>
    <t xml:space="preserve">Clothing </t>
  </si>
  <si>
    <t>Pets - Medical, toys, misc</t>
  </si>
  <si>
    <t>Food/Groceries/Eating Out</t>
  </si>
  <si>
    <t>Investments/IRA</t>
  </si>
  <si>
    <t>Taxes</t>
  </si>
  <si>
    <t>Unpaid Leins/Debt</t>
  </si>
  <si>
    <t>provide description</t>
  </si>
  <si>
    <t>Child Care</t>
  </si>
  <si>
    <t>Date Purchased</t>
  </si>
  <si>
    <t>Name and Address of Title  Holder</t>
  </si>
  <si>
    <t>Name and Address of Mortgage Holder</t>
  </si>
  <si>
    <t>Mortgage Account #</t>
  </si>
  <si>
    <t>Description</t>
  </si>
  <si>
    <t>Status of Mortgage</t>
  </si>
  <si>
    <t xml:space="preserve">Annual </t>
  </si>
  <si>
    <t>Present Market Value:</t>
  </si>
  <si>
    <t>Monthly Payment Amount:</t>
  </si>
  <si>
    <t>Current Balance:</t>
  </si>
  <si>
    <t>Original Cost:</t>
  </si>
  <si>
    <t>Real Estate (Primary Residence if Owned) Property A</t>
  </si>
  <si>
    <t>Real Estate (Primary Residence if Owned) Property B</t>
  </si>
  <si>
    <t>Real Estate (Primary Residence if Owned) Property C</t>
  </si>
  <si>
    <t>OTHER PERSONAL PROPERTY AND OTHER ASSETS</t>
  </si>
  <si>
    <t>Used as Collateral?</t>
  </si>
  <si>
    <t>Lien Holder</t>
  </si>
  <si>
    <t>Amount of Lein</t>
  </si>
  <si>
    <t>Building and Address</t>
  </si>
  <si>
    <t>Vehicles</t>
  </si>
  <si>
    <t xml:space="preserve">Other  </t>
  </si>
  <si>
    <t>OTHER LIABILITIES</t>
  </si>
  <si>
    <t>Unpaid Taxes</t>
  </si>
  <si>
    <t xml:space="preserve">Other Liabilities </t>
  </si>
  <si>
    <t>Monthly</t>
  </si>
  <si>
    <t>Annual Value</t>
  </si>
  <si>
    <t>Building improvements</t>
  </si>
  <si>
    <t>Buildings/real estate Acquisition</t>
  </si>
  <si>
    <t>BUILDING IMPROVEMENTS/RENOVATION/CONSTRUCTION</t>
  </si>
  <si>
    <t>ANNUAL JOB GROWTH ESTIMATES</t>
  </si>
  <si>
    <t>Year 1</t>
  </si>
  <si>
    <t>Year 2</t>
  </si>
  <si>
    <t>Year 3</t>
  </si>
  <si>
    <t>Year 4</t>
  </si>
  <si>
    <t>Year 5</t>
  </si>
  <si>
    <t>Laborer</t>
  </si>
  <si>
    <t>Maintenance</t>
  </si>
  <si>
    <t>Supervisor</t>
  </si>
  <si>
    <t>Manager</t>
  </si>
  <si>
    <t>Sales</t>
  </si>
  <si>
    <t>Owner/Operator</t>
  </si>
  <si>
    <t>Median Wage</t>
  </si>
  <si>
    <t>Average Wage</t>
  </si>
  <si>
    <t>Job title</t>
  </si>
  <si>
    <t>Job Title</t>
  </si>
  <si>
    <t xml:space="preserve"> HOURLY WAGE RANGE</t>
  </si>
  <si>
    <t>MEDIAN INCOME</t>
  </si>
  <si>
    <t>HOURLY WAGE RANGE</t>
  </si>
  <si>
    <t>NEW EMPLOYEES (year 1)</t>
  </si>
  <si>
    <t>NEW JOBS</t>
  </si>
  <si>
    <t>EXISTING JOBS</t>
  </si>
  <si>
    <t>TOTAL JOBS</t>
  </si>
  <si>
    <t>YEAR 1</t>
  </si>
  <si>
    <t>YEAR 2</t>
  </si>
  <si>
    <t>YEAR 3</t>
  </si>
  <si>
    <t>YEAR 4</t>
  </si>
  <si>
    <t>YEAR 5</t>
  </si>
  <si>
    <t>PUBLIC LOANS</t>
  </si>
  <si>
    <t>Up to $45,000 or 60% of project costs</t>
  </si>
  <si>
    <t>MCAC Loan</t>
  </si>
  <si>
    <t>Item:</t>
  </si>
  <si>
    <r>
      <t>OWNERS' INVESTMENT</t>
    </r>
    <r>
      <rPr>
        <sz val="9"/>
        <color rgb="FF004A87"/>
        <rFont val="Calibri"/>
        <family val="2"/>
        <scheme val="minor"/>
      </rPr>
      <t xml:space="preserve"> (NAME &amp; OWNERSHIP %)</t>
    </r>
  </si>
  <si>
    <r>
      <rPr>
        <b/>
        <sz val="29"/>
        <color rgb="FF004A87"/>
        <rFont val="Calibri"/>
        <family val="2"/>
        <scheme val="minor"/>
      </rPr>
      <t>PERSONAL</t>
    </r>
    <r>
      <rPr>
        <sz val="29"/>
        <color rgb="FF004A87"/>
        <rFont val="Calibri"/>
        <family val="2"/>
        <scheme val="minor"/>
      </rPr>
      <t xml:space="preserve"> FINANCIAL STATEMENT</t>
    </r>
  </si>
  <si>
    <r>
      <t xml:space="preserve">2017 PROJECTED </t>
    </r>
    <r>
      <rPr>
        <sz val="24"/>
        <color rgb="FF004A87"/>
        <rFont val="Calibri"/>
        <family val="2"/>
        <scheme val="minor"/>
      </rPr>
      <t>ANNUAL CASH FLOW</t>
    </r>
  </si>
  <si>
    <t>Business Acquisition</t>
  </si>
  <si>
    <t>Coffeyville Location - Annual Rent</t>
  </si>
  <si>
    <t>Facility Rental</t>
  </si>
  <si>
    <t>Property and Business</t>
  </si>
  <si>
    <t>TOTAL EXPENSES</t>
  </si>
  <si>
    <t>E-Community (Northern Montgomery County)</t>
  </si>
  <si>
    <t>E-Community (Coffeyville)</t>
  </si>
  <si>
    <t>Up to $75,000 or 60% of project costs</t>
  </si>
  <si>
    <t>Up to $25,000 each (2)</t>
  </si>
  <si>
    <t>Public loans</t>
  </si>
  <si>
    <t>Owner</t>
  </si>
  <si>
    <t>6%  at 20 years</t>
  </si>
  <si>
    <t>Business Expenses</t>
  </si>
  <si>
    <t>Year:</t>
  </si>
  <si>
    <t>Adjusted Gross Income:</t>
  </si>
  <si>
    <t>(b) Accounts Receivable</t>
  </si>
  <si>
    <t>(c) Inventory</t>
  </si>
  <si>
    <t>(d) Rent Income</t>
  </si>
  <si>
    <t>(e) Prepaid Expenses</t>
  </si>
  <si>
    <t>(a) Income</t>
  </si>
  <si>
    <t>Income</t>
  </si>
  <si>
    <t>2. Cost of Goods Sold</t>
  </si>
  <si>
    <t>(f) Materials and Supplies</t>
  </si>
  <si>
    <t>(g) Uniforms</t>
  </si>
  <si>
    <t>(h) Subcontracted Services</t>
  </si>
  <si>
    <t>Total Income:</t>
  </si>
  <si>
    <t>(p) Bank Service Charges</t>
  </si>
  <si>
    <t>(k) Telephone/Internet</t>
  </si>
  <si>
    <t>(q) Dues &amp; Subscriptions</t>
  </si>
  <si>
    <t>(r) Meals &amp; Entertainment</t>
  </si>
  <si>
    <t>[End of year]  (4 minus 6)</t>
  </si>
  <si>
    <t>INCOME</t>
  </si>
  <si>
    <t>(a) Monthly Student Base</t>
  </si>
  <si>
    <t>(b) Quest Program</t>
  </si>
  <si>
    <t>(s) Loan Principal Payment - Ecommunity</t>
  </si>
  <si>
    <t>(t) Loan Payment - Bank</t>
  </si>
  <si>
    <t>Building Repairs</t>
  </si>
  <si>
    <t>Exterior Improvements</t>
  </si>
  <si>
    <t>Fixtures/Plumbing</t>
  </si>
  <si>
    <t>Item: Electrical</t>
  </si>
  <si>
    <t>appraised value?</t>
  </si>
  <si>
    <t>Describe marketing tools</t>
  </si>
  <si>
    <t>Utilities or Deposits</t>
  </si>
  <si>
    <t>Membership with Fab Lab</t>
  </si>
  <si>
    <t>address</t>
  </si>
  <si>
    <t>Primary owner/operator</t>
  </si>
  <si>
    <t>Date</t>
  </si>
  <si>
    <r>
      <t xml:space="preserve">2018 PROJECTED </t>
    </r>
    <r>
      <rPr>
        <sz val="24"/>
        <color rgb="FF004A87"/>
        <rFont val="Calibri"/>
        <family val="2"/>
        <scheme val="minor"/>
      </rPr>
      <t>ANNUAL CASH FLOW</t>
    </r>
  </si>
  <si>
    <t>Primary Employer</t>
  </si>
  <si>
    <t>Secondary Employer or Spouse Employer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</si>
</sst>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409]mmmm\ d\,\ yyyy"/>
    <numFmt numFmtId="166" formatCode="_(* #,##0_);_(* \(#,##0\);_(* &quot;-&quot;??_);_(@_)"/>
    <numFmt numFmtId="167" formatCode="_(&quot;$&quot;* #,##0_);_(&quot;$&quot;* \(#,##0\);_(&quot;$&quot;* &quot;-&quot;??_);_(@_)"/>
  </numFmts>
  <fonts count="49" x14ac:knownFonts="1">
    <font>
      <sz val="10"/>
      <color theme="1" tint="0.24994659260841701"/>
      <name val="Calibri"/>
      <family val="2"/>
      <scheme val="minor"/>
    </font>
    <font>
      <sz val="29"/>
      <color theme="4" tint="-0.24994659260841701"/>
      <name val="Calibri Light"/>
      <family val="2"/>
      <scheme val="major"/>
    </font>
    <font>
      <b/>
      <sz val="10"/>
      <color theme="1" tint="0.24994659260841701"/>
      <name val="Calibri"/>
      <family val="2"/>
      <scheme val="minor"/>
    </font>
    <font>
      <b/>
      <sz val="9"/>
      <color theme="4" tint="0.39991454817346722"/>
      <name val="Calibri"/>
      <family val="2"/>
      <scheme val="minor"/>
    </font>
    <font>
      <sz val="10"/>
      <color theme="1" tint="0.24994659260841701"/>
      <name val="Calibri"/>
      <family val="2"/>
      <scheme val="minor"/>
    </font>
    <font>
      <sz val="9"/>
      <name val="Arial"/>
      <family val="2"/>
    </font>
    <font>
      <b/>
      <sz val="8"/>
      <name val="Arial"/>
      <family val="2"/>
    </font>
    <font>
      <sz val="9"/>
      <color rgb="FF334E4E"/>
      <name val="Arial"/>
      <family val="2"/>
    </font>
    <font>
      <b/>
      <sz val="24"/>
      <color rgb="FF334E4E"/>
      <name val="Arial"/>
      <family val="2"/>
    </font>
    <font>
      <sz val="24"/>
      <color rgb="FF334E4E"/>
      <name val="Arial"/>
      <family val="2"/>
    </font>
    <font>
      <b/>
      <sz val="12"/>
      <color rgb="FF334E4E"/>
      <name val="Arial"/>
      <family val="2"/>
    </font>
    <font>
      <b/>
      <sz val="9"/>
      <color rgb="FF334E4E"/>
      <name val="Arial"/>
      <family val="2"/>
    </font>
    <font>
      <sz val="11"/>
      <color rgb="FF8CABB1"/>
      <name val="Arial"/>
      <family val="2"/>
    </font>
    <font>
      <b/>
      <sz val="8"/>
      <color rgb="FF334E4E"/>
      <name val="Arial"/>
      <family val="2"/>
    </font>
    <font>
      <b/>
      <u/>
      <sz val="9"/>
      <color rgb="FF334E4E"/>
      <name val="Arial"/>
      <family val="2"/>
    </font>
    <font>
      <sz val="8"/>
      <color rgb="FF334E4E"/>
      <name val="Arial"/>
      <family val="2"/>
    </font>
    <font>
      <b/>
      <sz val="12"/>
      <color rgb="FF94BD59"/>
      <name val="Arial"/>
      <family val="2"/>
    </font>
    <font>
      <sz val="10"/>
      <color theme="1" tint="0.34998626667073579"/>
      <name val="Calibri"/>
      <family val="2"/>
      <scheme val="minor"/>
    </font>
    <font>
      <b/>
      <sz val="10"/>
      <color theme="4" tint="-0.249977111117893"/>
      <name val="Calibri"/>
      <family val="2"/>
      <scheme val="minor"/>
    </font>
    <font>
      <b/>
      <sz val="11"/>
      <color theme="4"/>
      <name val="Calibri"/>
      <family val="2"/>
      <scheme val="minor"/>
    </font>
    <font>
      <sz val="29"/>
      <color rgb="FF004A87"/>
      <name val="Calibri"/>
      <family val="2"/>
      <scheme val="minor"/>
    </font>
    <font>
      <sz val="10"/>
      <color rgb="FF004A87"/>
      <name val="Calibri"/>
      <family val="2"/>
      <scheme val="minor"/>
    </font>
    <font>
      <sz val="11"/>
      <color rgb="FF004A87"/>
      <name val="Calibri Light"/>
      <family val="1"/>
      <scheme val="major"/>
    </font>
    <font>
      <sz val="20"/>
      <color rgb="FF004A87"/>
      <name val="Calibri Light"/>
      <family val="1"/>
      <scheme val="major"/>
    </font>
    <font>
      <b/>
      <sz val="10"/>
      <color rgb="FF004A87"/>
      <name val="Calibri Light"/>
      <family val="1"/>
      <scheme val="major"/>
    </font>
    <font>
      <b/>
      <sz val="9"/>
      <color rgb="FF004A87"/>
      <name val="Calibri"/>
      <family val="2"/>
      <scheme val="minor"/>
    </font>
    <font>
      <b/>
      <sz val="10"/>
      <color rgb="FF004A87"/>
      <name val="Calibri"/>
      <family val="2"/>
      <scheme val="minor"/>
    </font>
    <font>
      <sz val="9"/>
      <color rgb="FF004A87"/>
      <name val="Calibri"/>
      <family val="2"/>
      <scheme val="minor"/>
    </font>
    <font>
      <b/>
      <sz val="29"/>
      <color rgb="FF004A87"/>
      <name val="Calibri"/>
      <family val="2"/>
      <scheme val="minor"/>
    </font>
    <font>
      <b/>
      <sz val="12"/>
      <color rgb="FF004A87"/>
      <name val="Arial"/>
      <family val="2"/>
    </font>
    <font>
      <i/>
      <sz val="12"/>
      <color rgb="FF004A87"/>
      <name val="Arial"/>
      <family val="2"/>
    </font>
    <font>
      <i/>
      <sz val="10"/>
      <color rgb="FF004A87"/>
      <name val="Calibri"/>
      <family val="2"/>
      <scheme val="minor"/>
    </font>
    <font>
      <b/>
      <sz val="24"/>
      <color rgb="FF004A87"/>
      <name val="Calibri"/>
      <family val="2"/>
      <scheme val="minor"/>
    </font>
    <font>
      <sz val="24"/>
      <color rgb="FF004A87"/>
      <name val="Calibri"/>
      <family val="2"/>
      <scheme val="minor"/>
    </font>
    <font>
      <sz val="12"/>
      <color rgb="FF004A87"/>
      <name val="Calibri Light"/>
      <family val="1"/>
      <scheme val="major"/>
    </font>
    <font>
      <b/>
      <sz val="12"/>
      <color rgb="FF004A87"/>
      <name val="Calibri Light"/>
      <family val="1"/>
      <scheme val="major"/>
    </font>
    <font>
      <sz val="12"/>
      <color rgb="FF004A87"/>
      <name val="Arial"/>
      <family val="2"/>
    </font>
    <font>
      <b/>
      <sz val="11"/>
      <color theme="0"/>
      <name val="Calibri"/>
      <family val="2"/>
      <scheme val="minor"/>
    </font>
    <font>
      <b/>
      <sz val="9"/>
      <name val="Arial"/>
      <family val="2"/>
    </font>
    <font>
      <sz val="9"/>
      <color theme="1"/>
      <name val="Arial"/>
      <family val="2"/>
    </font>
    <font>
      <sz val="11"/>
      <color theme="1" tint="0.24994659260841701"/>
      <name val="Calibri"/>
      <family val="2"/>
      <scheme val="minor"/>
    </font>
    <font>
      <sz val="16"/>
      <color theme="3" tint="-0.24994659260841701"/>
      <name val="Calibri Light"/>
      <family val="2"/>
      <scheme val="major"/>
    </font>
    <font>
      <sz val="16"/>
      <name val="Calibri"/>
      <family val="2"/>
      <scheme val="minor"/>
    </font>
    <font>
      <sz val="11"/>
      <name val="Calibri"/>
      <family val="2"/>
      <scheme val="minor"/>
    </font>
    <font>
      <b/>
      <sz val="20"/>
      <color theme="3"/>
      <name val="Calibri Light"/>
      <family val="2"/>
      <scheme val="major"/>
    </font>
    <font>
      <sz val="16"/>
      <color theme="3" tint="-0.24994659260841701"/>
      <name val="Calibri"/>
      <family val="2"/>
      <scheme val="minor"/>
    </font>
    <font>
      <b/>
      <sz val="16"/>
      <color theme="0"/>
      <name val="Calibri"/>
      <family val="2"/>
      <scheme val="minor"/>
    </font>
    <font>
      <sz val="10"/>
      <color theme="0"/>
      <name val="Calibri"/>
      <family val="2"/>
      <scheme val="minor"/>
    </font>
    <font>
      <b/>
      <sz val="10"/>
      <color theme="0"/>
      <name val="Calibri Light"/>
      <family val="1"/>
      <scheme val="major"/>
    </font>
  </fonts>
  <fills count="30">
    <fill>
      <patternFill patternType="none"/>
    </fill>
    <fill>
      <patternFill patternType="gray125"/>
    </fill>
    <fill>
      <patternFill patternType="solid">
        <fgColor theme="0" tint="-4.9989318521683403E-2"/>
        <bgColor indexed="64"/>
      </patternFill>
    </fill>
    <fill>
      <patternFill patternType="solid">
        <fgColor rgb="FFE7EEEF"/>
        <bgColor rgb="FF000000"/>
      </patternFill>
    </fill>
    <fill>
      <patternFill patternType="lightUp">
        <fgColor rgb="FFD9D9D9"/>
        <bgColor rgb="FFFFFFFF"/>
      </patternFill>
    </fill>
    <fill>
      <patternFill patternType="solid">
        <fgColor rgb="FFD0DDDF"/>
        <bgColor rgb="FF000000"/>
      </patternFill>
    </fill>
    <fill>
      <patternFill patternType="solid">
        <fgColor rgb="FFD9D9D9"/>
        <bgColor rgb="FF000000"/>
      </patternFill>
    </fill>
    <fill>
      <patternFill patternType="solid">
        <fgColor rgb="FFF2F2F2"/>
        <bgColor rgb="FF000000"/>
      </patternFill>
    </fill>
    <fill>
      <patternFill patternType="solid">
        <fgColor rgb="FFBFBFBF"/>
        <bgColor rgb="FF000000"/>
      </patternFill>
    </fill>
    <fill>
      <patternFill patternType="solid">
        <fgColor rgb="FFF9EFD9"/>
        <bgColor rgb="FF000000"/>
      </patternFill>
    </fill>
    <fill>
      <patternFill patternType="solid">
        <fgColor rgb="FFF3DFB1"/>
        <bgColor rgb="FF000000"/>
      </patternFill>
    </fill>
    <fill>
      <patternFill patternType="solid">
        <fgColor rgb="FFD5E4BC"/>
        <bgColor rgb="FF000000"/>
      </patternFill>
    </fill>
    <fill>
      <patternFill patternType="lightUp">
        <fgColor rgb="FFD9D9D9"/>
        <bgColor auto="1"/>
      </patternFill>
    </fill>
    <fill>
      <patternFill patternType="solid">
        <fgColor rgb="FFBFD79B"/>
        <bgColor rgb="FF000000"/>
      </patternFill>
    </fill>
    <fill>
      <patternFill patternType="lightUp">
        <fgColor rgb="FFBFBFBF"/>
        <bgColor rgb="FFD9D9D9"/>
      </patternFill>
    </fill>
    <fill>
      <patternFill patternType="solid">
        <fgColor theme="4" tint="-0.499984740745262"/>
        <bgColor indexed="64"/>
      </patternFill>
    </fill>
    <fill>
      <patternFill patternType="solid">
        <fgColor theme="4" tint="0.79998168889431442"/>
        <bgColor indexed="65"/>
      </patternFill>
    </fill>
    <fill>
      <patternFill patternType="solid">
        <fgColor theme="6" tint="0.39997558519241921"/>
        <bgColor rgb="FF000000"/>
      </patternFill>
    </fill>
    <fill>
      <patternFill patternType="solid">
        <fgColor theme="6" tint="0.39997558519241921"/>
        <bgColor indexed="64"/>
      </patternFill>
    </fill>
    <fill>
      <patternFill patternType="solid">
        <fgColor theme="2"/>
        <bgColor rgb="FF000000"/>
      </patternFill>
    </fill>
    <fill>
      <patternFill patternType="solid">
        <fgColor theme="0" tint="-0.249977111117893"/>
        <bgColor rgb="FF000000"/>
      </patternFill>
    </fill>
    <fill>
      <patternFill patternType="solid">
        <fgColor theme="0" tint="-0.14999847407452621"/>
        <bgColor rgb="FF000000"/>
      </patternFill>
    </fill>
    <fill>
      <patternFill patternType="lightUp">
        <fgColor rgb="FFD9D9D9"/>
        <bgColor theme="0" tint="-0.14999847407452621"/>
      </patternFill>
    </fill>
    <fill>
      <patternFill patternType="solid">
        <fgColor theme="0" tint="-0.14999847407452621"/>
        <bgColor indexed="64"/>
      </patternFill>
    </fill>
    <fill>
      <patternFill patternType="solid">
        <fgColor theme="2"/>
        <bgColor indexed="64"/>
      </patternFill>
    </fill>
    <fill>
      <patternFill patternType="solid">
        <fgColor theme="0" tint="-0.14996795556505021"/>
        <bgColor indexed="64"/>
      </patternFill>
    </fill>
    <fill>
      <patternFill patternType="solid">
        <fgColor indexed="9"/>
        <bgColor indexed="64"/>
      </patternFill>
    </fill>
    <fill>
      <patternFill patternType="solid">
        <fgColor theme="3"/>
        <bgColor indexed="64"/>
      </patternFill>
    </fill>
    <fill>
      <patternFill patternType="solid">
        <fgColor theme="5" tint="-0.24994659260841701"/>
        <bgColor indexed="64"/>
      </patternFill>
    </fill>
    <fill>
      <patternFill patternType="solid">
        <fgColor theme="8" tint="-0.499984740745262"/>
        <bgColor indexed="64"/>
      </patternFill>
    </fill>
  </fills>
  <borders count="18">
    <border>
      <left/>
      <right/>
      <top/>
      <bottom/>
      <diagonal/>
    </border>
    <border>
      <left/>
      <right/>
      <top/>
      <bottom style="thick">
        <color rgb="FF94BD59"/>
      </bottom>
      <diagonal/>
    </border>
    <border>
      <left/>
      <right/>
      <top/>
      <bottom style="medium">
        <color rgb="FF334E4E"/>
      </bottom>
      <diagonal/>
    </border>
    <border>
      <left style="thin">
        <color rgb="FF334E4E"/>
      </left>
      <right style="thin">
        <color rgb="FF334E4E"/>
      </right>
      <top/>
      <bottom style="medium">
        <color rgb="FF334E4E"/>
      </bottom>
      <diagonal/>
    </border>
    <border>
      <left style="thin">
        <color rgb="FF334E4E"/>
      </left>
      <right/>
      <top/>
      <bottom style="medium">
        <color rgb="FF334E4E"/>
      </bottom>
      <diagonal/>
    </border>
    <border>
      <left style="medium">
        <color rgb="FFFFFFFF"/>
      </left>
      <right/>
      <top style="medium">
        <color rgb="FF334E4E"/>
      </top>
      <bottom/>
      <diagonal/>
    </border>
    <border>
      <left style="medium">
        <color rgb="FFFFFFFF"/>
      </left>
      <right/>
      <top/>
      <bottom style="medium">
        <color rgb="FF334E4E"/>
      </bottom>
      <diagonal/>
    </border>
    <border>
      <left style="medium">
        <color rgb="FFFFFFFF"/>
      </left>
      <right style="medium">
        <color rgb="FFFFFFFF"/>
      </right>
      <top/>
      <bottom style="medium">
        <color rgb="FF334E4E"/>
      </bottom>
      <diagonal/>
    </border>
    <border>
      <left style="medium">
        <color rgb="FFFFFFFF"/>
      </left>
      <right/>
      <top/>
      <bottom/>
      <diagonal/>
    </border>
    <border>
      <left/>
      <right style="medium">
        <color rgb="FFFFFFFF"/>
      </right>
      <top/>
      <bottom/>
      <diagonal/>
    </border>
    <border>
      <left style="medium">
        <color rgb="FFFFFFFF"/>
      </left>
      <right style="medium">
        <color rgb="FFFFFFFF"/>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ck">
        <color rgb="FF004A87"/>
      </top>
      <bottom/>
      <diagonal/>
    </border>
    <border>
      <left/>
      <right/>
      <top/>
      <bottom style="thick">
        <color rgb="FF004A87"/>
      </bottom>
      <diagonal/>
    </border>
    <border>
      <left/>
      <right style="medium">
        <color rgb="FFFFFFFF"/>
      </right>
      <top/>
      <bottom style="medium">
        <color indexed="64"/>
      </bottom>
      <diagonal/>
    </border>
    <border>
      <left style="medium">
        <color rgb="FFFFFFFF"/>
      </left>
      <right style="medium">
        <color rgb="FFFFFFFF"/>
      </right>
      <top/>
      <bottom style="medium">
        <color indexed="64"/>
      </bottom>
      <diagonal/>
    </border>
  </borders>
  <cellStyleXfs count="25">
    <xf numFmtId="0" fontId="0" fillId="0" borderId="0">
      <alignment vertical="center"/>
    </xf>
    <xf numFmtId="0" fontId="1" fillId="0" borderId="0" applyNumberFormat="0" applyFill="0" applyBorder="0" applyAlignment="0" applyProtection="0"/>
    <xf numFmtId="0" fontId="32" fillId="0" borderId="15" applyNumberFormat="0" applyFill="0" applyAlignment="0" applyProtection="0"/>
    <xf numFmtId="0" fontId="25" fillId="0" borderId="14" applyNumberFormat="0" applyFill="0" applyProtection="0">
      <alignment horizontal="left" vertical="center" indent="1"/>
    </xf>
    <xf numFmtId="0" fontId="34" fillId="0" borderId="0" applyNumberFormat="0" applyFill="0" applyBorder="0" applyAlignment="0" applyProtection="0"/>
    <xf numFmtId="0" fontId="3" fillId="0" borderId="0" applyNumberForma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164" fontId="40" fillId="25" borderId="0" applyFont="0" applyFill="0" applyBorder="0" applyAlignment="0" applyProtection="0"/>
    <xf numFmtId="0" fontId="40" fillId="16" borderId="0" applyNumberFormat="0" applyFont="0" applyAlignment="0">
      <alignment horizontal="center" vertical="center" wrapText="1"/>
    </xf>
    <xf numFmtId="1" fontId="40" fillId="16" borderId="0" applyFont="0" applyFill="0" applyBorder="0" applyAlignment="0"/>
    <xf numFmtId="14" fontId="40" fillId="0" borderId="0" applyFont="0" applyFill="0" applyBorder="0" applyAlignment="0"/>
    <xf numFmtId="0" fontId="37" fillId="15" borderId="0" applyBorder="0" applyProtection="0">
      <alignment horizontal="right" vertical="center" wrapText="1" indent="2"/>
    </xf>
    <xf numFmtId="164" fontId="40" fillId="25" borderId="0" applyFont="0" applyFill="0" applyBorder="0" applyProtection="0">
      <alignment horizontal="right" indent="2"/>
    </xf>
    <xf numFmtId="0" fontId="41" fillId="25" borderId="0" applyBorder="0" applyProtection="0">
      <alignment horizontal="center" vertical="center"/>
    </xf>
    <xf numFmtId="0" fontId="37" fillId="27" borderId="0" applyBorder="0" applyAlignment="0">
      <alignment horizontal="center" vertical="center" wrapText="1"/>
    </xf>
    <xf numFmtId="164" fontId="42" fillId="28" borderId="0" applyFill="0" applyBorder="0" applyAlignment="0">
      <alignment horizontal="center" vertical="center" wrapText="1"/>
    </xf>
    <xf numFmtId="14" fontId="43" fillId="0" borderId="0" applyFill="0" applyBorder="0">
      <alignment horizontal="left" vertical="center"/>
    </xf>
    <xf numFmtId="44" fontId="43" fillId="0" borderId="0" applyFont="0" applyFill="0" applyBorder="0" applyAlignment="0">
      <alignment horizontal="left" vertical="center"/>
    </xf>
    <xf numFmtId="44" fontId="43" fillId="26" borderId="0" applyFont="0" applyFill="0" applyBorder="0" applyAlignment="0">
      <alignment horizontal="right" vertical="center"/>
    </xf>
    <xf numFmtId="164" fontId="44" fillId="23" borderId="0">
      <alignment horizontal="left" vertical="center" indent="1"/>
      <protection locked="0"/>
    </xf>
    <xf numFmtId="0" fontId="45" fillId="0" borderId="0" applyNumberFormat="0" applyFill="0" applyBorder="0">
      <alignment horizontal="center" vertical="center" wrapText="1"/>
    </xf>
    <xf numFmtId="0" fontId="46" fillId="27" borderId="0">
      <alignment wrapText="1"/>
    </xf>
    <xf numFmtId="1" fontId="43" fillId="0" borderId="0" applyFill="0" applyBorder="0">
      <alignment horizontal="center" vertical="center"/>
    </xf>
  </cellStyleXfs>
  <cellXfs count="202">
    <xf numFmtId="0" fontId="0" fillId="0" borderId="0" xfId="0">
      <alignment vertical="center"/>
    </xf>
    <xf numFmtId="0" fontId="32" fillId="0" borderId="15" xfId="2" applyAlignment="1">
      <alignment vertical="center"/>
    </xf>
    <xf numFmtId="0" fontId="0" fillId="0" borderId="0" xfId="0" applyAlignment="1">
      <alignment horizontal="left" vertical="center" indent="1"/>
    </xf>
    <xf numFmtId="0" fontId="34" fillId="0" borderId="0" xfId="4" applyAlignment="1">
      <alignment horizontal="right" vertical="center"/>
    </xf>
    <xf numFmtId="164" fontId="0" fillId="0" borderId="0" xfId="0" applyNumberFormat="1" applyAlignment="1">
      <alignment horizontal="right" vertical="center" indent="1"/>
    </xf>
    <xf numFmtId="0" fontId="2" fillId="2" borderId="0" xfId="0" applyFont="1" applyFill="1" applyAlignment="1">
      <alignment horizontal="left" vertical="center" indent="1"/>
    </xf>
    <xf numFmtId="0" fontId="2" fillId="2" borderId="0" xfId="0" applyFont="1" applyFill="1">
      <alignment vertical="center"/>
    </xf>
    <xf numFmtId="164" fontId="2" fillId="2" borderId="0" xfId="0" applyNumberFormat="1" applyFont="1" applyFill="1" applyAlignment="1">
      <alignment horizontal="right" vertical="center" indent="1"/>
    </xf>
    <xf numFmtId="0" fontId="1" fillId="0" borderId="0" xfId="1" applyAlignment="1">
      <alignment horizontal="left" vertical="center" indent="1"/>
    </xf>
    <xf numFmtId="0" fontId="25" fillId="0" borderId="14" xfId="3">
      <alignment horizontal="left" vertical="center" indent="1"/>
    </xf>
    <xf numFmtId="0" fontId="25" fillId="0" borderId="14" xfId="3" applyAlignment="1">
      <alignment horizontal="right" vertical="center" indent="1"/>
    </xf>
    <xf numFmtId="0" fontId="0" fillId="0" borderId="0" xfId="0" applyAlignment="1">
      <alignment horizontal="right" vertical="center"/>
    </xf>
    <xf numFmtId="0" fontId="25" fillId="0" borderId="14" xfId="3" applyAlignment="1">
      <alignment horizontal="left" vertical="center"/>
    </xf>
    <xf numFmtId="0" fontId="0" fillId="0" borderId="0" xfId="0" applyAlignment="1">
      <alignment horizontal="center" vertical="center"/>
    </xf>
    <xf numFmtId="0" fontId="5" fillId="0" borderId="0" xfId="0" applyFont="1" applyFill="1" applyBorder="1" applyAlignment="1">
      <alignment vertical="top" wrapText="1"/>
    </xf>
    <xf numFmtId="0" fontId="5" fillId="0" borderId="0" xfId="0" applyFont="1" applyFill="1" applyBorder="1">
      <alignment vertical="center"/>
    </xf>
    <xf numFmtId="0" fontId="7" fillId="0" borderId="0" xfId="0" applyFont="1" applyFill="1" applyBorder="1">
      <alignment vertical="center"/>
    </xf>
    <xf numFmtId="0" fontId="7" fillId="0" borderId="0" xfId="0" applyNumberFormat="1" applyFont="1" applyFill="1" applyBorder="1" applyAlignment="1">
      <alignment horizontal="center" vertical="center"/>
    </xf>
    <xf numFmtId="0" fontId="10" fillId="0" borderId="0" xfId="4" applyFont="1" applyFill="1" applyBorder="1" applyAlignment="1">
      <alignment vertical="center"/>
    </xf>
    <xf numFmtId="0" fontId="7" fillId="0" borderId="0" xfId="0" applyFont="1" applyFill="1" applyBorder="1" applyAlignment="1">
      <alignment vertical="center"/>
    </xf>
    <xf numFmtId="0" fontId="7" fillId="0" borderId="0" xfId="0" applyNumberFormat="1" applyFont="1" applyFill="1" applyBorder="1" applyAlignment="1">
      <alignment vertical="center"/>
    </xf>
    <xf numFmtId="165" fontId="12" fillId="0" borderId="0" xfId="5" applyNumberFormat="1" applyFont="1" applyFill="1" applyBorder="1" applyAlignment="1">
      <alignment horizontal="left" vertical="center"/>
    </xf>
    <xf numFmtId="0" fontId="7"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14" fillId="3" borderId="0" xfId="5" applyFont="1" applyFill="1" applyBorder="1" applyAlignment="1">
      <alignment horizontal="left" vertical="center" indent="1"/>
    </xf>
    <xf numFmtId="164" fontId="7" fillId="0" borderId="5" xfId="6" applyNumberFormat="1" applyFont="1" applyFill="1" applyBorder="1" applyAlignment="1">
      <alignment horizontal="right" vertical="center"/>
    </xf>
    <xf numFmtId="164" fontId="7" fillId="0" borderId="0" xfId="6" applyNumberFormat="1" applyFont="1" applyFill="1" applyBorder="1" applyAlignment="1">
      <alignment horizontal="right" vertical="center"/>
    </xf>
    <xf numFmtId="166" fontId="11" fillId="4" borderId="5" xfId="6" applyNumberFormat="1" applyFont="1" applyFill="1" applyBorder="1" applyAlignment="1">
      <alignment horizontal="right" vertical="center"/>
    </xf>
    <xf numFmtId="0" fontId="7" fillId="5" borderId="2" xfId="0" applyFont="1" applyFill="1" applyBorder="1" applyAlignment="1">
      <alignment horizontal="left" vertical="center" wrapText="1" indent="2"/>
    </xf>
    <xf numFmtId="0" fontId="11" fillId="0" borderId="6" xfId="0" applyFont="1" applyFill="1" applyBorder="1" applyAlignment="1">
      <alignment horizontal="right" vertical="center" wrapText="1" indent="2"/>
    </xf>
    <xf numFmtId="164" fontId="11" fillId="6" borderId="7" xfId="0" applyNumberFormat="1" applyFont="1" applyFill="1" applyBorder="1" applyAlignment="1">
      <alignment horizontal="right" vertical="center" wrapText="1" indent="2"/>
    </xf>
    <xf numFmtId="164" fontId="11" fillId="6" borderId="6" xfId="0" applyNumberFormat="1" applyFont="1" applyFill="1" applyBorder="1" applyAlignment="1">
      <alignment horizontal="right" vertical="center" wrapText="1" indent="2"/>
    </xf>
    <xf numFmtId="0" fontId="11" fillId="4" borderId="6" xfId="0" applyFont="1" applyFill="1" applyBorder="1" applyAlignment="1">
      <alignment horizontal="right" vertical="center" wrapText="1" indent="2"/>
    </xf>
    <xf numFmtId="166" fontId="15" fillId="0" borderId="8" xfId="6" applyNumberFormat="1" applyFont="1" applyFill="1" applyBorder="1" applyAlignment="1">
      <alignment horizontal="right" vertical="center"/>
    </xf>
    <xf numFmtId="0" fontId="15" fillId="0" borderId="0" xfId="0" applyFont="1" applyFill="1" applyBorder="1" applyAlignment="1">
      <alignment horizontal="right" vertical="center"/>
    </xf>
    <xf numFmtId="0" fontId="13" fillId="0" borderId="0" xfId="0" applyFont="1" applyFill="1" applyBorder="1" applyAlignment="1">
      <alignment horizontal="right" vertical="center"/>
    </xf>
    <xf numFmtId="0" fontId="7" fillId="5" borderId="9" xfId="0" applyFont="1" applyFill="1" applyBorder="1" applyAlignment="1">
      <alignment horizontal="left" vertical="center" wrapText="1" indent="2"/>
    </xf>
    <xf numFmtId="164" fontId="7" fillId="4" borderId="10" xfId="6" applyNumberFormat="1" applyFont="1" applyFill="1" applyBorder="1" applyAlignment="1">
      <alignment horizontal="right" vertical="center"/>
    </xf>
    <xf numFmtId="164" fontId="7" fillId="7" borderId="10" xfId="6" applyNumberFormat="1" applyFont="1" applyFill="1" applyBorder="1" applyAlignment="1">
      <alignment horizontal="right" vertical="center"/>
    </xf>
    <xf numFmtId="164" fontId="11" fillId="6" borderId="0" xfId="6" applyNumberFormat="1" applyFont="1" applyFill="1" applyBorder="1" applyAlignment="1">
      <alignment horizontal="right" vertical="center"/>
    </xf>
    <xf numFmtId="164" fontId="7" fillId="0" borderId="10" xfId="6" applyNumberFormat="1" applyFont="1" applyFill="1" applyBorder="1" applyAlignment="1">
      <alignment horizontal="right" vertical="center"/>
    </xf>
    <xf numFmtId="164" fontId="11" fillId="8" borderId="0" xfId="6" applyNumberFormat="1" applyFont="1" applyFill="1" applyBorder="1" applyAlignment="1">
      <alignment horizontal="right" vertical="center"/>
    </xf>
    <xf numFmtId="0" fontId="14" fillId="3" borderId="9" xfId="5" applyFont="1" applyFill="1" applyBorder="1" applyAlignment="1">
      <alignment horizontal="left" vertical="center" indent="1"/>
    </xf>
    <xf numFmtId="164" fontId="7" fillId="0" borderId="8" xfId="6" applyNumberFormat="1" applyFont="1" applyFill="1" applyBorder="1" applyAlignment="1">
      <alignment horizontal="right" vertical="center"/>
    </xf>
    <xf numFmtId="164" fontId="11" fillId="0" borderId="0" xfId="6" applyNumberFormat="1" applyFont="1" applyFill="1" applyBorder="1" applyAlignment="1">
      <alignment horizontal="right" vertical="center"/>
    </xf>
    <xf numFmtId="164" fontId="11" fillId="6" borderId="7" xfId="0" applyNumberFormat="1" applyFont="1" applyFill="1" applyBorder="1" applyAlignment="1">
      <alignment horizontal="right" vertical="center" wrapText="1"/>
    </xf>
    <xf numFmtId="164" fontId="11" fillId="6" borderId="6" xfId="0" applyNumberFormat="1" applyFont="1" applyFill="1" applyBorder="1" applyAlignment="1">
      <alignment horizontal="right" vertical="center" wrapText="1"/>
    </xf>
    <xf numFmtId="166" fontId="11" fillId="0" borderId="0" xfId="6" applyNumberFormat="1" applyFont="1" applyFill="1" applyBorder="1" applyAlignment="1">
      <alignment horizontal="right" vertical="center"/>
    </xf>
    <xf numFmtId="164" fontId="11" fillId="0" borderId="2" xfId="0" applyNumberFormat="1" applyFont="1" applyFill="1" applyBorder="1" applyAlignment="1">
      <alignment horizontal="right" vertical="center" wrapText="1"/>
    </xf>
    <xf numFmtId="0" fontId="14" fillId="9" borderId="0" xfId="5" applyFont="1" applyFill="1" applyBorder="1" applyAlignment="1">
      <alignment horizontal="left" vertical="center" indent="1"/>
    </xf>
    <xf numFmtId="0" fontId="11" fillId="0" borderId="8" xfId="5" applyFont="1" applyFill="1" applyBorder="1" applyAlignment="1">
      <alignment horizontal="right" vertical="center" indent="1"/>
    </xf>
    <xf numFmtId="0" fontId="11" fillId="0" borderId="0" xfId="5" applyFont="1" applyFill="1" applyBorder="1" applyAlignment="1">
      <alignment horizontal="right" vertical="center" indent="1"/>
    </xf>
    <xf numFmtId="164" fontId="11" fillId="0" borderId="0" xfId="5" applyNumberFormat="1" applyFont="1" applyFill="1" applyBorder="1" applyAlignment="1">
      <alignment horizontal="right" vertical="center"/>
    </xf>
    <xf numFmtId="0" fontId="7" fillId="10" borderId="0" xfId="0" applyFont="1" applyFill="1" applyBorder="1" applyAlignment="1">
      <alignment horizontal="left" vertical="center" indent="2"/>
    </xf>
    <xf numFmtId="164" fontId="11" fillId="7" borderId="8" xfId="6" applyNumberFormat="1" applyFont="1" applyFill="1" applyBorder="1" applyAlignment="1">
      <alignment horizontal="right" vertical="center"/>
    </xf>
    <xf numFmtId="0" fontId="7" fillId="9" borderId="0" xfId="0" applyFont="1" applyFill="1" applyBorder="1" applyAlignment="1">
      <alignment horizontal="left" vertical="center" indent="2"/>
    </xf>
    <xf numFmtId="164" fontId="11" fillId="8" borderId="0" xfId="5" applyNumberFormat="1" applyFont="1" applyFill="1" applyBorder="1" applyAlignment="1">
      <alignment horizontal="right" vertical="center"/>
    </xf>
    <xf numFmtId="0" fontId="7" fillId="9" borderId="2" xfId="0" applyFont="1" applyFill="1" applyBorder="1" applyAlignment="1">
      <alignment horizontal="left" vertical="center" indent="2"/>
    </xf>
    <xf numFmtId="0" fontId="7" fillId="10" borderId="2" xfId="0" applyFont="1" applyFill="1" applyBorder="1" applyAlignment="1">
      <alignment horizontal="left" vertical="center" wrapText="1" indent="2"/>
    </xf>
    <xf numFmtId="0" fontId="14" fillId="11" borderId="0" xfId="5" applyFont="1" applyFill="1" applyBorder="1" applyAlignment="1">
      <alignment horizontal="left" vertical="center" indent="1"/>
    </xf>
    <xf numFmtId="166" fontId="7" fillId="0" borderId="8" xfId="6" applyNumberFormat="1" applyFont="1" applyFill="1" applyBorder="1" applyAlignment="1">
      <alignment horizontal="right" vertical="center"/>
    </xf>
    <xf numFmtId="166" fontId="7" fillId="0" borderId="0" xfId="6" applyNumberFormat="1" applyFont="1" applyFill="1" applyBorder="1" applyAlignment="1">
      <alignment horizontal="right" vertical="center"/>
    </xf>
    <xf numFmtId="0" fontId="11" fillId="12" borderId="0" xfId="0" applyFont="1" applyFill="1" applyBorder="1" applyAlignment="1">
      <alignment horizontal="right" vertical="center"/>
    </xf>
    <xf numFmtId="0" fontId="7" fillId="13" borderId="2" xfId="0" applyFont="1" applyFill="1" applyBorder="1" applyAlignment="1">
      <alignment horizontal="left" vertical="center" wrapText="1" indent="2"/>
    </xf>
    <xf numFmtId="164" fontId="11" fillId="14" borderId="6" xfId="0" applyNumberFormat="1" applyFont="1" applyFill="1" applyBorder="1" applyAlignment="1">
      <alignment horizontal="right" vertical="center" wrapText="1"/>
    </xf>
    <xf numFmtId="0" fontId="11" fillId="11" borderId="0" xfId="0" applyFont="1" applyFill="1" applyBorder="1" applyAlignment="1">
      <alignment horizontal="left" vertical="center" wrapText="1" indent="1"/>
    </xf>
    <xf numFmtId="0" fontId="7" fillId="13" borderId="0" xfId="0" applyFont="1" applyFill="1" applyBorder="1" applyAlignment="1">
      <alignment horizontal="left" vertical="center" wrapText="1" indent="1"/>
    </xf>
    <xf numFmtId="0" fontId="7" fillId="11" borderId="0" xfId="0" applyFont="1" applyFill="1" applyBorder="1" applyAlignment="1">
      <alignment horizontal="left" vertical="center" indent="2"/>
    </xf>
    <xf numFmtId="0" fontId="7" fillId="12" borderId="10" xfId="0" applyFont="1" applyFill="1" applyBorder="1" applyAlignment="1">
      <alignment horizontal="right" vertical="center"/>
    </xf>
    <xf numFmtId="0" fontId="7" fillId="13" borderId="0" xfId="0" applyFont="1" applyFill="1" applyBorder="1" applyAlignment="1">
      <alignment horizontal="left" vertical="center" indent="2"/>
    </xf>
    <xf numFmtId="164" fontId="11" fillId="12" borderId="8" xfId="6" applyNumberFormat="1" applyFont="1" applyFill="1" applyBorder="1" applyAlignment="1">
      <alignment horizontal="right" vertical="center"/>
    </xf>
    <xf numFmtId="0" fontId="16" fillId="0" borderId="0" xfId="3" applyFont="1" applyFill="1" applyBorder="1" applyAlignment="1">
      <alignment horizontal="left" vertical="center"/>
    </xf>
    <xf numFmtId="0" fontId="11" fillId="0" borderId="0" xfId="0" applyFont="1" applyFill="1" applyBorder="1" applyAlignment="1">
      <alignment vertical="center"/>
    </xf>
    <xf numFmtId="0" fontId="11" fillId="0" borderId="0" xfId="0" applyNumberFormat="1" applyFont="1" applyFill="1" applyBorder="1" applyAlignment="1">
      <alignment horizontal="right" vertical="center"/>
    </xf>
    <xf numFmtId="0" fontId="11" fillId="0" borderId="0" xfId="0" applyFont="1" applyFill="1" applyBorder="1" applyAlignment="1">
      <alignment horizontal="right" vertical="center"/>
    </xf>
    <xf numFmtId="0" fontId="7" fillId="3" borderId="9" xfId="5" applyFont="1" applyFill="1" applyBorder="1" applyAlignment="1">
      <alignment horizontal="left" vertical="center" indent="2"/>
    </xf>
    <xf numFmtId="0" fontId="13" fillId="0" borderId="3" xfId="0" applyFont="1" applyFill="1" applyBorder="1" applyAlignment="1">
      <alignment horizontal="center" vertical="center" wrapText="1"/>
    </xf>
    <xf numFmtId="2" fontId="0" fillId="0" borderId="0" xfId="0" applyNumberFormat="1" applyAlignment="1">
      <alignment horizontal="right" vertical="center" indent="1"/>
    </xf>
    <xf numFmtId="0" fontId="25" fillId="0" borderId="14" xfId="3" applyAlignment="1">
      <alignment horizontal="right" vertical="center" wrapText="1" indent="1"/>
    </xf>
    <xf numFmtId="0" fontId="25" fillId="0" borderId="14" xfId="3" applyAlignment="1">
      <alignment horizontal="center" vertical="center" wrapText="1"/>
    </xf>
    <xf numFmtId="0" fontId="0" fillId="0" borderId="0" xfId="0" applyAlignment="1">
      <alignment horizontal="center" vertical="center"/>
    </xf>
    <xf numFmtId="164" fontId="0" fillId="0" borderId="0" xfId="0" applyNumberFormat="1" applyAlignment="1">
      <alignment horizontal="center" vertical="center"/>
    </xf>
    <xf numFmtId="0" fontId="0" fillId="0" borderId="11" xfId="0" applyBorder="1" applyAlignment="1">
      <alignment horizontal="left" vertical="center" indent="1"/>
    </xf>
    <xf numFmtId="0" fontId="0" fillId="0" borderId="11" xfId="0" applyBorder="1">
      <alignment vertical="center"/>
    </xf>
    <xf numFmtId="1" fontId="0" fillId="0" borderId="11" xfId="0" applyNumberFormat="1" applyBorder="1">
      <alignment vertical="center"/>
    </xf>
    <xf numFmtId="0" fontId="17" fillId="2" borderId="0" xfId="0" applyFont="1" applyFill="1" applyBorder="1" applyAlignment="1">
      <alignment horizontal="left" vertical="center" indent="3"/>
    </xf>
    <xf numFmtId="2" fontId="0" fillId="0" borderId="0" xfId="0" applyNumberFormat="1">
      <alignment vertical="center"/>
    </xf>
    <xf numFmtId="1" fontId="0" fillId="0" borderId="0" xfId="0" applyNumberFormat="1" applyAlignment="1">
      <alignment horizontal="right" vertical="center" indent="1"/>
    </xf>
    <xf numFmtId="1" fontId="0" fillId="0" borderId="0" xfId="0" applyNumberFormat="1">
      <alignment vertical="center"/>
    </xf>
    <xf numFmtId="0" fontId="17" fillId="0" borderId="0" xfId="0" applyFont="1" applyFill="1" applyBorder="1" applyAlignment="1">
      <alignment horizontal="left" vertical="center" indent="3"/>
    </xf>
    <xf numFmtId="0" fontId="17" fillId="2" borderId="12" xfId="0" applyFont="1" applyFill="1" applyBorder="1" applyAlignment="1">
      <alignment horizontal="left" vertical="center" indent="3"/>
    </xf>
    <xf numFmtId="2" fontId="0" fillId="0" borderId="12" xfId="0" applyNumberFormat="1" applyBorder="1">
      <alignment vertical="center"/>
    </xf>
    <xf numFmtId="1" fontId="0" fillId="0" borderId="12" xfId="0" applyNumberFormat="1" applyBorder="1" applyAlignment="1">
      <alignment horizontal="right" vertical="center" indent="1"/>
    </xf>
    <xf numFmtId="1" fontId="0" fillId="0" borderId="12" xfId="0" applyNumberFormat="1" applyBorder="1">
      <alignment vertical="center"/>
    </xf>
    <xf numFmtId="0" fontId="17" fillId="0" borderId="12" xfId="0" applyFont="1" applyFill="1" applyBorder="1" applyAlignment="1">
      <alignment horizontal="left" vertical="center" indent="3"/>
    </xf>
    <xf numFmtId="2" fontId="0" fillId="0" borderId="12" xfId="0" applyNumberFormat="1" applyBorder="1" applyAlignment="1">
      <alignment horizontal="right" vertical="center" indent="1"/>
    </xf>
    <xf numFmtId="167" fontId="0" fillId="0" borderId="0" xfId="7" applyNumberFormat="1" applyFont="1" applyAlignment="1">
      <alignment vertical="center"/>
    </xf>
    <xf numFmtId="167" fontId="0" fillId="0" borderId="0" xfId="7" applyNumberFormat="1" applyFont="1" applyAlignment="1">
      <alignment horizontal="right" vertical="center" indent="1"/>
    </xf>
    <xf numFmtId="44" fontId="0" fillId="0" borderId="0" xfId="7" applyNumberFormat="1" applyFont="1" applyAlignment="1">
      <alignment horizontal="right" vertical="center" indent="1"/>
    </xf>
    <xf numFmtId="2" fontId="0" fillId="0" borderId="0" xfId="0" applyNumberFormat="1" applyBorder="1">
      <alignment vertical="center"/>
    </xf>
    <xf numFmtId="2" fontId="0" fillId="0" borderId="11" xfId="0" applyNumberFormat="1" applyBorder="1">
      <alignment vertical="center"/>
    </xf>
    <xf numFmtId="2" fontId="0" fillId="0" borderId="13" xfId="0" applyNumberFormat="1" applyBorder="1">
      <alignment vertical="center"/>
    </xf>
    <xf numFmtId="0" fontId="0" fillId="0" borderId="13" xfId="0" applyBorder="1">
      <alignment vertical="center"/>
    </xf>
    <xf numFmtId="1" fontId="0" fillId="0" borderId="13" xfId="0" applyNumberFormat="1" applyBorder="1" applyAlignment="1">
      <alignment horizontal="right" vertical="center" indent="1"/>
    </xf>
    <xf numFmtId="164" fontId="0" fillId="0" borderId="12" xfId="0" applyNumberFormat="1" applyBorder="1" applyAlignment="1">
      <alignment horizontal="right" vertical="center" indent="1"/>
    </xf>
    <xf numFmtId="0" fontId="0" fillId="0" borderId="12" xfId="0" applyBorder="1">
      <alignment vertical="center"/>
    </xf>
    <xf numFmtId="0" fontId="0" fillId="0" borderId="0" xfId="0" applyAlignment="1">
      <alignment horizontal="center" vertical="center" wrapText="1"/>
    </xf>
    <xf numFmtId="2" fontId="0" fillId="0" borderId="11" xfId="0" applyNumberFormat="1" applyBorder="1" applyAlignment="1">
      <alignment horizontal="right" vertical="center" indent="1"/>
    </xf>
    <xf numFmtId="164" fontId="0" fillId="0" borderId="11" xfId="0" applyNumberFormat="1" applyBorder="1" applyAlignment="1">
      <alignment horizontal="right" vertical="center" indent="1"/>
    </xf>
    <xf numFmtId="0" fontId="0" fillId="0" borderId="13" xfId="0" applyBorder="1" applyAlignment="1">
      <alignment horizontal="left" vertical="center" indent="1"/>
    </xf>
    <xf numFmtId="2" fontId="0" fillId="0" borderId="13" xfId="0" applyNumberFormat="1" applyBorder="1" applyAlignment="1">
      <alignment horizontal="right" vertical="center" indent="1"/>
    </xf>
    <xf numFmtId="164" fontId="0" fillId="0" borderId="13" xfId="0" applyNumberFormat="1" applyBorder="1" applyAlignment="1">
      <alignment horizontal="right" vertical="center" indent="1"/>
    </xf>
    <xf numFmtId="2" fontId="0" fillId="0" borderId="0" xfId="0" applyNumberFormat="1" applyBorder="1" applyAlignment="1">
      <alignment horizontal="right" vertical="center" indent="1"/>
    </xf>
    <xf numFmtId="164" fontId="0" fillId="0" borderId="0" xfId="0" applyNumberFormat="1" applyBorder="1" applyAlignment="1">
      <alignment horizontal="right" vertical="center" indent="1"/>
    </xf>
    <xf numFmtId="1" fontId="0" fillId="0" borderId="0" xfId="0" applyNumberFormat="1" applyBorder="1" applyAlignment="1">
      <alignment horizontal="right" vertical="center" indent="1"/>
    </xf>
    <xf numFmtId="1" fontId="0" fillId="0" borderId="11" xfId="0" applyNumberFormat="1" applyBorder="1" applyAlignment="1">
      <alignment horizontal="right" vertical="center" indent="1"/>
    </xf>
    <xf numFmtId="0" fontId="19" fillId="2" borderId="13" xfId="0" applyFont="1" applyFill="1" applyBorder="1" applyAlignment="1">
      <alignment horizontal="left" vertical="center" indent="3"/>
    </xf>
    <xf numFmtId="0" fontId="18" fillId="0" borderId="13" xfId="0" applyFont="1" applyFill="1" applyBorder="1" applyAlignment="1">
      <alignment horizontal="left" vertical="center" indent="1"/>
    </xf>
    <xf numFmtId="2" fontId="0" fillId="0" borderId="12" xfId="0" applyNumberFormat="1" applyBorder="1" applyAlignment="1">
      <alignment horizontal="center" vertical="center"/>
    </xf>
    <xf numFmtId="164" fontId="21" fillId="0" borderId="0" xfId="0" applyNumberFormat="1" applyFont="1" applyBorder="1" applyAlignment="1">
      <alignment horizontal="right" vertical="center" indent="1"/>
    </xf>
    <xf numFmtId="0" fontId="26" fillId="2" borderId="0" xfId="0" applyFont="1" applyFill="1" applyBorder="1" applyAlignment="1">
      <alignment horizontal="left" vertical="center" indent="1"/>
    </xf>
    <xf numFmtId="0" fontId="26" fillId="2" borderId="0" xfId="0" applyFont="1" applyFill="1" applyBorder="1">
      <alignment vertical="center"/>
    </xf>
    <xf numFmtId="164" fontId="26" fillId="2" borderId="0" xfId="0" applyNumberFormat="1" applyFont="1" applyFill="1" applyBorder="1" applyAlignment="1">
      <alignment horizontal="right" vertical="center" indent="1"/>
    </xf>
    <xf numFmtId="0" fontId="20" fillId="0" borderId="0" xfId="1" applyFont="1" applyBorder="1" applyAlignment="1">
      <alignment horizontal="left" vertical="center" indent="1"/>
    </xf>
    <xf numFmtId="0" fontId="21" fillId="0" borderId="0" xfId="0" applyFont="1" applyBorder="1">
      <alignment vertical="center"/>
    </xf>
    <xf numFmtId="0" fontId="22" fillId="0" borderId="0" xfId="4" applyFont="1" applyBorder="1" applyAlignment="1">
      <alignment horizontal="right" vertical="center"/>
    </xf>
    <xf numFmtId="0" fontId="23" fillId="0" borderId="0" xfId="4" applyFont="1" applyBorder="1" applyAlignment="1">
      <alignment horizontal="right" vertical="center"/>
    </xf>
    <xf numFmtId="0" fontId="24" fillId="0" borderId="0" xfId="2" applyFont="1" applyBorder="1" applyAlignment="1">
      <alignment vertical="center"/>
    </xf>
    <xf numFmtId="0" fontId="25" fillId="0" borderId="0" xfId="3" applyFont="1" applyBorder="1">
      <alignment horizontal="left" vertical="center" indent="1"/>
    </xf>
    <xf numFmtId="0" fontId="25" fillId="0" borderId="0" xfId="3" applyFont="1" applyBorder="1" applyAlignment="1">
      <alignment horizontal="right" vertical="center" indent="1"/>
    </xf>
    <xf numFmtId="0" fontId="21" fillId="0" borderId="0" xfId="0" applyFont="1" applyBorder="1" applyAlignment="1">
      <alignment horizontal="left" vertical="center" indent="1"/>
    </xf>
    <xf numFmtId="0" fontId="21" fillId="0" borderId="0" xfId="0" applyFont="1" applyBorder="1" applyAlignment="1">
      <alignment horizontal="left" vertical="center"/>
    </xf>
    <xf numFmtId="0" fontId="21" fillId="0" borderId="0" xfId="0" applyFont="1" applyBorder="1" applyAlignment="1">
      <alignment horizontal="left" vertical="center" indent="2"/>
    </xf>
    <xf numFmtId="0" fontId="25" fillId="0" borderId="0" xfId="3" applyFont="1" applyBorder="1" applyAlignment="1">
      <alignment horizontal="left" vertical="center"/>
    </xf>
    <xf numFmtId="0" fontId="21" fillId="0" borderId="0" xfId="0" applyFont="1" applyBorder="1" applyAlignment="1">
      <alignment horizontal="right" vertical="center"/>
    </xf>
    <xf numFmtId="0" fontId="25" fillId="0" borderId="0" xfId="3" applyBorder="1">
      <alignment horizontal="left" vertical="center" indent="1"/>
    </xf>
    <xf numFmtId="0" fontId="29" fillId="0" borderId="0" xfId="4" applyFont="1" applyFill="1" applyBorder="1" applyAlignment="1">
      <alignment vertical="center"/>
    </xf>
    <xf numFmtId="164" fontId="21" fillId="0" borderId="0" xfId="0" applyNumberFormat="1" applyFont="1" applyBorder="1" applyAlignment="1">
      <alignment horizontal="right" vertical="center"/>
    </xf>
    <xf numFmtId="164" fontId="21" fillId="0" borderId="0" xfId="0" applyNumberFormat="1" applyFont="1" applyFill="1" applyBorder="1">
      <alignment vertical="center"/>
    </xf>
    <xf numFmtId="0" fontId="21" fillId="0" borderId="0" xfId="0" applyFont="1" applyBorder="1" applyAlignment="1">
      <alignment horizontal="center" vertical="center"/>
    </xf>
    <xf numFmtId="49" fontId="21" fillId="0" borderId="0" xfId="0" applyNumberFormat="1" applyFont="1" applyBorder="1" applyAlignment="1">
      <alignment horizontal="right" vertical="center" indent="1"/>
    </xf>
    <xf numFmtId="164" fontId="21" fillId="0" borderId="0" xfId="0" applyNumberFormat="1" applyFont="1" applyBorder="1">
      <alignment vertical="center"/>
    </xf>
    <xf numFmtId="0" fontId="31" fillId="0" borderId="0" xfId="0" applyFont="1" applyBorder="1" applyAlignment="1">
      <alignment horizontal="right" vertical="center"/>
    </xf>
    <xf numFmtId="0" fontId="31" fillId="0" borderId="0" xfId="0" applyFont="1" applyBorder="1">
      <alignment vertical="center"/>
    </xf>
    <xf numFmtId="0" fontId="21" fillId="0" borderId="0" xfId="0" applyFont="1" applyBorder="1" applyAlignment="1">
      <alignment horizontal="right" vertical="center" indent="1"/>
    </xf>
    <xf numFmtId="164" fontId="21" fillId="0" borderId="0" xfId="0" applyNumberFormat="1" applyFont="1" applyBorder="1" applyAlignment="1">
      <alignment horizontal="center" vertical="center" wrapText="1"/>
    </xf>
    <xf numFmtId="0" fontId="25" fillId="0" borderId="14" xfId="3" applyAlignment="1">
      <alignment horizontal="left" vertical="center" wrapText="1"/>
    </xf>
    <xf numFmtId="0" fontId="21" fillId="0" borderId="0" xfId="0" applyFont="1" applyBorder="1" applyAlignment="1">
      <alignment vertical="center" wrapText="1"/>
    </xf>
    <xf numFmtId="0" fontId="35" fillId="0" borderId="0" xfId="4" applyFont="1" applyFill="1" applyBorder="1" applyAlignment="1">
      <alignment vertical="center"/>
    </xf>
    <xf numFmtId="0" fontId="34" fillId="0" borderId="0" xfId="4" applyFill="1" applyBorder="1" applyAlignment="1">
      <alignment horizontal="left" vertical="center"/>
    </xf>
    <xf numFmtId="164" fontId="21" fillId="0" borderId="0" xfId="0" applyNumberFormat="1" applyFont="1" applyBorder="1" applyAlignment="1">
      <alignment horizontal="left" vertical="center" indent="1"/>
    </xf>
    <xf numFmtId="0" fontId="21" fillId="15" borderId="0" xfId="0" applyFont="1" applyFill="1" applyBorder="1">
      <alignment vertical="center"/>
    </xf>
    <xf numFmtId="9" fontId="21" fillId="0" borderId="0" xfId="8" applyFont="1" applyBorder="1" applyAlignment="1">
      <alignment vertical="center"/>
    </xf>
    <xf numFmtId="0" fontId="36" fillId="0" borderId="0" xfId="4" applyFont="1" applyFill="1" applyBorder="1" applyAlignment="1">
      <alignment horizontal="left" vertical="center"/>
    </xf>
    <xf numFmtId="0" fontId="30" fillId="0" borderId="0" xfId="4" applyFont="1" applyFill="1" applyBorder="1" applyAlignment="1">
      <alignment horizontal="left" vertical="center"/>
    </xf>
    <xf numFmtId="15" fontId="36" fillId="0" borderId="0" xfId="4" applyNumberFormat="1" applyFont="1" applyFill="1" applyBorder="1" applyAlignment="1">
      <alignment horizontal="left" vertical="center"/>
    </xf>
    <xf numFmtId="9" fontId="21" fillId="0" borderId="0" xfId="0" applyNumberFormat="1" applyFont="1" applyBorder="1">
      <alignment vertical="center"/>
    </xf>
    <xf numFmtId="44" fontId="26" fillId="0" borderId="0" xfId="7" applyFont="1" applyBorder="1" applyAlignment="1">
      <alignment vertical="center"/>
    </xf>
    <xf numFmtId="49" fontId="21" fillId="0" borderId="0" xfId="0" applyNumberFormat="1" applyFont="1" applyBorder="1" applyAlignment="1">
      <alignment horizontal="right" vertical="center" wrapText="1" indent="1"/>
    </xf>
    <xf numFmtId="0" fontId="14" fillId="17" borderId="0" xfId="5" applyFont="1" applyFill="1" applyBorder="1" applyAlignment="1">
      <alignment horizontal="left" vertical="center" indent="1"/>
    </xf>
    <xf numFmtId="166" fontId="15" fillId="18" borderId="8" xfId="6" applyNumberFormat="1" applyFont="1" applyFill="1" applyBorder="1" applyAlignment="1">
      <alignment horizontal="right" vertical="center"/>
    </xf>
    <xf numFmtId="0" fontId="15" fillId="18" borderId="0" xfId="0" applyFont="1" applyFill="1" applyBorder="1" applyAlignment="1">
      <alignment horizontal="right" vertical="center"/>
    </xf>
    <xf numFmtId="0" fontId="13" fillId="18" borderId="0" xfId="0" applyFont="1" applyFill="1" applyBorder="1" applyAlignment="1">
      <alignment horizontal="right" vertical="center"/>
    </xf>
    <xf numFmtId="164" fontId="11" fillId="19" borderId="0" xfId="6" applyNumberFormat="1" applyFont="1" applyFill="1" applyBorder="1" applyAlignment="1">
      <alignment horizontal="right" vertical="center"/>
    </xf>
    <xf numFmtId="164" fontId="11" fillId="20" borderId="0" xfId="6" applyNumberFormat="1" applyFont="1" applyFill="1" applyBorder="1" applyAlignment="1">
      <alignment horizontal="right" vertical="center"/>
    </xf>
    <xf numFmtId="164" fontId="11" fillId="21" borderId="0" xfId="6" applyNumberFormat="1" applyFont="1" applyFill="1" applyBorder="1" applyAlignment="1">
      <alignment horizontal="right" vertical="center"/>
    </xf>
    <xf numFmtId="164" fontId="11" fillId="20" borderId="7" xfId="0" applyNumberFormat="1" applyFont="1" applyFill="1" applyBorder="1" applyAlignment="1">
      <alignment horizontal="right" vertical="center" wrapText="1"/>
    </xf>
    <xf numFmtId="44" fontId="7" fillId="7" borderId="10" xfId="7" applyFont="1" applyFill="1" applyBorder="1" applyAlignment="1">
      <alignment horizontal="right" vertical="center"/>
    </xf>
    <xf numFmtId="44" fontId="11" fillId="7" borderId="8" xfId="7" applyFont="1" applyFill="1" applyBorder="1" applyAlignment="1">
      <alignment horizontal="right" vertical="center"/>
    </xf>
    <xf numFmtId="44" fontId="11" fillId="0" borderId="0" xfId="7" applyFont="1" applyFill="1" applyBorder="1" applyAlignment="1">
      <alignment horizontal="right" vertical="center" indent="1"/>
    </xf>
    <xf numFmtId="44" fontId="11" fillId="8" borderId="0" xfId="7" applyFont="1" applyFill="1" applyBorder="1" applyAlignment="1">
      <alignment horizontal="right" vertical="center"/>
    </xf>
    <xf numFmtId="44" fontId="11" fillId="6" borderId="7" xfId="7" applyFont="1" applyFill="1" applyBorder="1" applyAlignment="1">
      <alignment horizontal="right" vertical="center" wrapText="1"/>
    </xf>
    <xf numFmtId="44" fontId="11" fillId="6" borderId="6" xfId="7" applyFont="1" applyFill="1" applyBorder="1" applyAlignment="1">
      <alignment horizontal="right" vertical="center" wrapText="1"/>
    </xf>
    <xf numFmtId="44" fontId="7" fillId="0" borderId="0" xfId="7" applyFont="1" applyFill="1" applyBorder="1" applyAlignment="1">
      <alignment horizontal="right" vertical="center"/>
    </xf>
    <xf numFmtId="44" fontId="11" fillId="12" borderId="0" xfId="7" applyFont="1" applyFill="1" applyBorder="1" applyAlignment="1">
      <alignment horizontal="right" vertical="center"/>
    </xf>
    <xf numFmtId="44" fontId="11" fillId="14" borderId="6" xfId="7" applyFont="1" applyFill="1" applyBorder="1" applyAlignment="1">
      <alignment horizontal="right" vertical="center" wrapText="1"/>
    </xf>
    <xf numFmtId="44" fontId="7" fillId="0" borderId="0" xfId="7" applyFont="1" applyFill="1" applyBorder="1" applyAlignment="1">
      <alignment horizontal="right" vertical="center" indent="1"/>
    </xf>
    <xf numFmtId="44" fontId="7" fillId="6" borderId="7" xfId="7" applyFont="1" applyFill="1" applyBorder="1" applyAlignment="1">
      <alignment horizontal="right" vertical="center" wrapText="1"/>
    </xf>
    <xf numFmtId="0" fontId="38" fillId="0" borderId="0" xfId="0" applyFont="1" applyFill="1" applyBorder="1">
      <alignment vertical="center"/>
    </xf>
    <xf numFmtId="164" fontId="11" fillId="0" borderId="8" xfId="6" applyNumberFormat="1" applyFont="1" applyFill="1" applyBorder="1" applyAlignment="1">
      <alignment horizontal="right" vertical="center"/>
    </xf>
    <xf numFmtId="164" fontId="11" fillId="6" borderId="6" xfId="7" applyNumberFormat="1" applyFont="1" applyFill="1" applyBorder="1" applyAlignment="1">
      <alignment horizontal="right" vertical="center" wrapText="1"/>
    </xf>
    <xf numFmtId="44" fontId="11" fillId="0" borderId="8" xfId="7" applyFont="1" applyFill="1" applyBorder="1" applyAlignment="1">
      <alignment horizontal="right" vertical="center" indent="1"/>
    </xf>
    <xf numFmtId="0" fontId="14" fillId="21" borderId="0" xfId="5" applyFont="1" applyFill="1" applyBorder="1" applyAlignment="1">
      <alignment horizontal="left" vertical="center" indent="1"/>
    </xf>
    <xf numFmtId="164" fontId="7" fillId="22" borderId="10" xfId="6" applyNumberFormat="1" applyFont="1" applyFill="1" applyBorder="1" applyAlignment="1">
      <alignment horizontal="right" vertical="center"/>
    </xf>
    <xf numFmtId="164" fontId="7" fillId="23" borderId="10" xfId="6" applyNumberFormat="1" applyFont="1" applyFill="1" applyBorder="1" applyAlignment="1">
      <alignment horizontal="right" vertical="center"/>
    </xf>
    <xf numFmtId="164" fontId="39" fillId="24" borderId="10" xfId="6" applyNumberFormat="1" applyFont="1" applyFill="1" applyBorder="1" applyAlignment="1">
      <alignment horizontal="right" vertical="center"/>
    </xf>
    <xf numFmtId="0" fontId="7" fillId="3" borderId="16" xfId="5" applyFont="1" applyFill="1" applyBorder="1" applyAlignment="1">
      <alignment horizontal="left" vertical="center" indent="2"/>
    </xf>
    <xf numFmtId="164" fontId="7" fillId="4" borderId="17" xfId="6" applyNumberFormat="1" applyFont="1" applyFill="1" applyBorder="1" applyAlignment="1">
      <alignment horizontal="right" vertical="center"/>
    </xf>
    <xf numFmtId="164" fontId="7" fillId="7" borderId="17" xfId="6" applyNumberFormat="1" applyFont="1" applyFill="1" applyBorder="1" applyAlignment="1">
      <alignment horizontal="right" vertical="center"/>
    </xf>
    <xf numFmtId="164" fontId="11" fillId="6" borderId="7" xfId="7" applyNumberFormat="1" applyFont="1" applyFill="1" applyBorder="1" applyAlignment="1">
      <alignment horizontal="right" vertical="center" wrapText="1"/>
    </xf>
    <xf numFmtId="164" fontId="21" fillId="0" borderId="0" xfId="0" applyNumberFormat="1" applyFont="1" applyFill="1" applyBorder="1" applyAlignment="1">
      <alignment horizontal="right" vertical="center" indent="1"/>
    </xf>
    <xf numFmtId="0" fontId="47" fillId="29" borderId="0" xfId="0" applyFont="1" applyFill="1" applyBorder="1">
      <alignment vertical="center"/>
    </xf>
    <xf numFmtId="0" fontId="48" fillId="29" borderId="0" xfId="2" applyFont="1" applyFill="1" applyBorder="1" applyAlignment="1">
      <alignment vertical="center"/>
    </xf>
    <xf numFmtId="0" fontId="21" fillId="0" borderId="0" xfId="0" applyFont="1" applyBorder="1" applyAlignment="1">
      <alignment horizontal="center" vertical="center"/>
    </xf>
    <xf numFmtId="0" fontId="8" fillId="0" borderId="1" xfId="2" applyFont="1" applyFill="1" applyBorder="1" applyAlignment="1">
      <alignment horizontal="left" vertical="center"/>
    </xf>
    <xf numFmtId="0" fontId="32" fillId="0" borderId="15" xfId="2" applyFill="1" applyAlignment="1">
      <alignment horizontal="left" vertical="center"/>
    </xf>
    <xf numFmtId="0" fontId="29" fillId="0" borderId="0" xfId="4" applyFont="1" applyFill="1" applyBorder="1" applyAlignment="1">
      <alignment horizontal="left" vertical="center"/>
    </xf>
    <xf numFmtId="0" fontId="20" fillId="0" borderId="0" xfId="1" applyFont="1" applyBorder="1" applyAlignment="1">
      <alignment horizontal="left" vertical="center"/>
    </xf>
    <xf numFmtId="0" fontId="0" fillId="0" borderId="0" xfId="0" applyAlignment="1">
      <alignment horizontal="center" vertical="center"/>
    </xf>
    <xf numFmtId="0" fontId="34" fillId="0" borderId="0" xfId="4" applyAlignment="1">
      <alignment horizontal="center" vertical="center"/>
    </xf>
  </cellXfs>
  <cellStyles count="25">
    <cellStyle name="Amount" xfId="9"/>
    <cellStyle name="Amounts" xfId="17"/>
    <cellStyle name="Comma" xfId="6" builtinId="3"/>
    <cellStyle name="Cost of Loan" xfId="23"/>
    <cellStyle name="Currency" xfId="7" builtinId="4"/>
    <cellStyle name="Date" xfId="12"/>
    <cellStyle name="Frequency Lookup" xfId="24"/>
    <cellStyle name="Heading 1" xfId="2" builtinId="16" customBuiltin="1"/>
    <cellStyle name="Heading 2" xfId="3" builtinId="17" customBuiltin="1"/>
    <cellStyle name="Heading 3" xfId="5" builtinId="18" customBuiltin="1"/>
    <cellStyle name="Heading 4" xfId="4" builtinId="19" customBuiltin="1"/>
    <cellStyle name="Heading 4 Right aligned" xfId="13"/>
    <cellStyle name="Heading Fill" xfId="16"/>
    <cellStyle name="Loan Summary" xfId="10"/>
    <cellStyle name="Loan_Amount" xfId="21"/>
    <cellStyle name="Normal" xfId="0" builtinId="0" customBuiltin="1"/>
    <cellStyle name="Number" xfId="11"/>
    <cellStyle name="Payment comparison table details" xfId="22"/>
    <cellStyle name="Payment Schedule currency" xfId="19"/>
    <cellStyle name="Payment Schedule date" xfId="18"/>
    <cellStyle name="Percent" xfId="8" builtinId="5"/>
    <cellStyle name="Scenario drop down list" xfId="15"/>
    <cellStyle name="Scheduled PMT" xfId="20"/>
    <cellStyle name="Table Amount" xfId="14"/>
    <cellStyle name="Title" xfId="1" builtinId="15" customBuiltin="1"/>
  </cellStyles>
  <dxfs count="344">
    <dxf>
      <numFmt numFmtId="2" formatCode="0.00"/>
      <border diagonalUp="0" diagonalDown="0">
        <left/>
        <right/>
        <top/>
        <bottom style="thin">
          <color indexed="64"/>
        </bottom>
        <vertical/>
        <horizontal/>
      </border>
    </dxf>
    <dxf>
      <numFmt numFmtId="2" formatCode="0.00"/>
      <border diagonalUp="0" diagonalDown="0">
        <left/>
        <right/>
        <top/>
        <bottom style="thin">
          <color indexed="64"/>
        </bottom>
        <vertical/>
        <horizontal/>
      </border>
    </dxf>
    <dxf>
      <numFmt numFmtId="2" formatCode="0.00"/>
      <alignment horizontal="right" vertical="center" textRotation="0" wrapText="0" indent="1" justifyLastLine="0" shrinkToFit="0" readingOrder="0"/>
      <border diagonalUp="0" diagonalDown="0">
        <left/>
        <right/>
        <top/>
        <bottom style="thin">
          <color indexed="64"/>
        </bottom>
        <vertical/>
        <horizontal/>
      </border>
    </dxf>
    <dxf>
      <numFmt numFmtId="2" formatCode="0.00"/>
      <alignment horizontal="right" vertical="center" textRotation="0" wrapText="0" indent="1" justifyLastLine="0" shrinkToFit="0" readingOrder="0"/>
      <border diagonalUp="0" diagonalDown="0">
        <left/>
        <right/>
        <top/>
        <bottom style="thin">
          <color indexed="64"/>
        </bottom>
        <vertical/>
        <horizontal/>
      </border>
    </dxf>
    <dxf>
      <border outline="0">
        <top style="thin">
          <color indexed="64"/>
        </top>
      </border>
    </dxf>
    <dxf>
      <border outline="0">
        <bottom style="thin">
          <color indexed="64"/>
        </bottom>
      </border>
    </dxf>
    <dxf>
      <numFmt numFmtId="2" formatCode="0.00"/>
    </dxf>
    <dxf>
      <numFmt numFmtId="1" formatCode="0"/>
    </dxf>
    <dxf>
      <numFmt numFmtId="1" formatCode="0"/>
    </dxf>
    <dxf>
      <numFmt numFmtId="1" formatCode="0"/>
      <alignment horizontal="right" vertical="center" textRotation="0" wrapText="0" indent="1" justifyLastLine="0" shrinkToFit="0" readingOrder="0"/>
    </dxf>
    <dxf>
      <numFmt numFmtId="1" formatCode="0"/>
      <alignment horizontal="right" vertical="center" textRotation="0" wrapText="0" indent="1" justifyLastLine="0" shrinkToFit="0" readingOrder="0"/>
    </dxf>
    <dxf>
      <numFmt numFmtId="2" formatCode="0.00"/>
    </dxf>
    <dxf>
      <font>
        <b val="0"/>
        <i val="0"/>
        <strike val="0"/>
        <condense val="0"/>
        <extend val="0"/>
        <outline val="0"/>
        <shadow val="0"/>
        <u val="none"/>
        <vertAlign val="baseline"/>
        <sz val="10"/>
        <color theme="1" tint="0.34998626667073579"/>
        <name val="Calibri"/>
        <scheme val="minor"/>
      </font>
      <fill>
        <patternFill patternType="solid">
          <fgColor indexed="64"/>
          <bgColor theme="0" tint="-4.9989318521683403E-2"/>
        </patternFill>
      </fill>
      <alignment horizontal="left" vertical="center" textRotation="0" wrapText="0" indent="3" justifyLastLine="0" shrinkToFit="0" readingOrder="0"/>
    </dxf>
    <dxf>
      <border outline="0">
        <bottom style="thin">
          <color indexed="64"/>
        </bottom>
      </border>
    </dxf>
    <dxf>
      <alignment horizontal="center" vertical="center" textRotation="0" wrapText="0" indent="0" justifyLastLine="0" shrinkToFit="0" readingOrder="0"/>
    </dxf>
    <dxf>
      <numFmt numFmtId="0" formatCode="General"/>
    </dxf>
    <dxf>
      <numFmt numFmtId="164" formatCode="&quot;$&quot;#,##0.00"/>
      <alignment horizontal="right" vertical="center" textRotation="0" wrapText="0" indent="1" justifyLastLine="0" shrinkToFit="0" readingOrder="0"/>
    </dxf>
    <dxf>
      <numFmt numFmtId="164" formatCode="&quot;$&quot;#,##0.00"/>
      <alignment horizontal="right" vertical="center" textRotation="0" wrapText="0" indent="1" justifyLastLine="0" shrinkToFit="0" readingOrder="0"/>
    </dxf>
    <dxf>
      <numFmt numFmtId="2" formatCode="0.00"/>
      <alignment horizontal="right" vertical="center" textRotation="0" wrapText="0" indent="1" justifyLastLine="0" shrinkToFit="0" readingOrder="0"/>
    </dxf>
    <dxf>
      <numFmt numFmtId="2" formatCode="0.00"/>
      <alignment horizontal="right" vertical="center" textRotation="0" wrapText="0" indent="1" justifyLastLine="0" shrinkToFit="0" readingOrder="0"/>
    </dxf>
    <dxf>
      <numFmt numFmtId="164" formatCode="&quot;$&quot;#,##0.00"/>
      <alignment horizontal="right" vertical="center" textRotation="0" wrapText="0" indent="1" justifyLastLine="0" shrinkToFit="0" readingOrder="0"/>
    </dxf>
    <dxf>
      <numFmt numFmtId="164" formatCode="&quot;$&quot;#,##0.00"/>
      <alignment horizontal="right" vertical="center" textRotation="0" wrapText="0" indent="1" justifyLastLine="0" shrinkToFit="0" readingOrder="0"/>
    </dxf>
    <dxf>
      <numFmt numFmtId="2" formatCode="0.00"/>
      <alignment horizontal="right" vertical="center" textRotation="0" wrapText="0" indent="1" justifyLastLine="0" shrinkToFit="0" readingOrder="0"/>
    </dxf>
    <dxf>
      <numFmt numFmtId="2" formatCode="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center" vertical="center" textRotation="0" wrapText="1" indent="0" justifyLastLine="0" shrinkToFit="0" readingOrder="0"/>
    </dxf>
    <dxf>
      <numFmt numFmtId="2" formatCode="0.00"/>
      <alignment horizontal="right" vertical="center" textRotation="0" wrapText="0" indent="1" justifyLastLine="0" shrinkToFit="0" readingOrder="0"/>
    </dxf>
    <dxf>
      <numFmt numFmtId="0" formatCode="General"/>
    </dxf>
    <dxf>
      <numFmt numFmtId="164" formatCode="&quot;$&quot;#,##0.00"/>
      <alignment horizontal="right" vertical="center" textRotation="0" wrapText="0" indent="1" justifyLastLine="0" shrinkToFit="0" readingOrder="0"/>
    </dxf>
    <dxf>
      <numFmt numFmtId="164" formatCode="&quot;$&quot;#,##0.00"/>
      <alignment horizontal="right" vertical="center" textRotation="0" wrapText="0" indent="1" justifyLastLine="0" shrinkToFit="0" readingOrder="0"/>
    </dxf>
    <dxf>
      <numFmt numFmtId="2" formatCode="0.00"/>
      <alignment horizontal="right" vertical="center" textRotation="0" wrapText="0" indent="1" justifyLastLine="0" shrinkToFit="0" readingOrder="0"/>
    </dxf>
    <dxf>
      <numFmt numFmtId="2" formatCode="0.00"/>
      <alignment horizontal="right" vertical="center" textRotation="0" wrapText="0" indent="1" justifyLastLine="0" shrinkToFit="0" readingOrder="0"/>
    </dxf>
    <dxf>
      <numFmt numFmtId="164" formatCode="&quot;$&quot;#,##0.00"/>
      <alignment horizontal="right" vertical="center" textRotation="0" wrapText="0" indent="1" justifyLastLine="0" shrinkToFit="0" readingOrder="0"/>
    </dxf>
    <dxf>
      <numFmt numFmtId="164" formatCode="&quot;$&quot;#,##0.00"/>
      <alignment horizontal="right" vertical="center" textRotation="0" wrapText="0" indent="1" justifyLastLine="0" shrinkToFit="0" readingOrder="0"/>
    </dxf>
    <dxf>
      <numFmt numFmtId="2" formatCode="0.00"/>
      <alignment horizontal="right" vertical="center" textRotation="0" wrapText="0" indent="1" justifyLastLine="0" shrinkToFit="0" readingOrder="0"/>
    </dxf>
    <dxf>
      <numFmt numFmtId="2" formatCode="0.00"/>
    </dxf>
    <dxf>
      <alignment horizontal="lef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color rgb="FF004A87"/>
      </font>
    </dxf>
    <dxf>
      <font>
        <strike val="0"/>
        <outline val="0"/>
        <shadow val="0"/>
        <u val="none"/>
        <vertAlign val="baseline"/>
        <color rgb="FF004A87"/>
      </font>
    </dxf>
    <dxf>
      <font>
        <strike val="0"/>
        <outline val="0"/>
        <shadow val="0"/>
        <u val="none"/>
        <vertAlign val="baseline"/>
        <color rgb="FF004A87"/>
      </font>
    </dxf>
    <dxf>
      <font>
        <strike val="0"/>
        <outline val="0"/>
        <shadow val="0"/>
        <u val="none"/>
        <vertAlign val="baseline"/>
        <color rgb="FF004A87"/>
      </font>
    </dxf>
    <dxf>
      <font>
        <strike val="0"/>
        <outline val="0"/>
        <shadow val="0"/>
        <u val="none"/>
        <vertAlign val="baseline"/>
        <color rgb="FF004A87"/>
      </font>
      <numFmt numFmtId="164" formatCode="&quot;$&quot;#,##0.00"/>
      <alignment horizontal="right" vertical="center" textRotation="0" wrapText="0" indent="1" justifyLastLine="0" shrinkToFit="0" readingOrder="0"/>
    </dxf>
    <dxf>
      <font>
        <strike val="0"/>
        <outline val="0"/>
        <shadow val="0"/>
        <u val="none"/>
        <vertAlign val="baseline"/>
        <color rgb="FF004A87"/>
      </font>
      <alignment horizontal="left" vertical="center" textRotation="0" wrapText="0" indent="0" justifyLastLine="0" shrinkToFit="0" readingOrder="0"/>
    </dxf>
    <dxf>
      <font>
        <strike val="0"/>
        <outline val="0"/>
        <shadow val="0"/>
        <u val="none"/>
        <vertAlign val="baseline"/>
        <color rgb="FF004A87"/>
      </font>
      <alignment horizontal="left" vertical="center" textRotation="0" wrapText="0" indent="0" justifyLastLine="0" shrinkToFit="0" readingOrder="0"/>
    </dxf>
    <dxf>
      <font>
        <strike val="0"/>
        <outline val="0"/>
        <shadow val="0"/>
        <u val="none"/>
        <vertAlign val="baseline"/>
        <color rgb="FF004A87"/>
      </font>
      <alignment horizontal="left" vertical="center" textRotation="0" wrapText="0" indent="0" justifyLastLine="0" shrinkToFit="0" readingOrder="0"/>
    </dxf>
    <dxf>
      <font>
        <strike val="0"/>
        <outline val="0"/>
        <shadow val="0"/>
        <u val="none"/>
        <vertAlign val="baseline"/>
        <color rgb="FF004A87"/>
      </font>
    </dxf>
    <dxf>
      <alignment vertical="center" textRotation="0" wrapText="1" indent="0" justifyLastLine="0" shrinkToFit="0" readingOrder="0"/>
    </dxf>
    <dxf>
      <font>
        <b val="0"/>
        <i val="0"/>
        <strike val="0"/>
        <condense val="0"/>
        <extend val="0"/>
        <outline val="0"/>
        <shadow val="0"/>
        <u val="none"/>
        <vertAlign val="baseline"/>
        <sz val="10"/>
        <color rgb="FF004A87"/>
        <name val="Calibri"/>
        <scheme val="minor"/>
      </font>
      <numFmt numFmtId="164" formatCode="&quot;$&quot;#,##0.00"/>
      <border diagonalUp="0" diagonalDown="0" outline="0">
        <left/>
        <right/>
        <top/>
        <bottom/>
      </border>
    </dxf>
    <dxf>
      <font>
        <strike val="0"/>
        <outline val="0"/>
        <shadow val="0"/>
        <u val="none"/>
        <vertAlign val="baseline"/>
        <color rgb="FF004A87"/>
      </font>
      <numFmt numFmtId="164" formatCode="&quot;$&quot;#,##0.00"/>
      <alignment horizontal="left" vertical="center" textRotation="0" wrapText="0" indent="1" justifyLastLine="0" shrinkToFit="0" readingOrder="0"/>
    </dxf>
    <dxf>
      <font>
        <b val="0"/>
        <i val="0"/>
        <strike val="0"/>
        <condense val="0"/>
        <extend val="0"/>
        <outline val="0"/>
        <shadow val="0"/>
        <u val="none"/>
        <vertAlign val="baseline"/>
        <sz val="10"/>
        <color rgb="FF004A87"/>
        <name val="Calibri"/>
        <scheme val="minor"/>
      </font>
      <numFmt numFmtId="164" formatCode="&quot;$&quot;#,##0.00"/>
      <border diagonalUp="0" diagonalDown="0" outline="0">
        <left/>
        <right/>
        <top/>
        <bottom/>
      </border>
    </dxf>
    <dxf>
      <font>
        <strike val="0"/>
        <outline val="0"/>
        <shadow val="0"/>
        <u val="none"/>
        <vertAlign val="baseline"/>
        <color rgb="FF004A87"/>
      </font>
      <numFmt numFmtId="164" formatCode="&quot;$&quot;#,##0.00"/>
      <alignment horizontal="left" vertical="center" textRotation="0" wrapText="0" indent="1" justifyLastLine="0" shrinkToFit="0" readingOrder="0"/>
    </dxf>
    <dxf>
      <font>
        <b val="0"/>
        <i val="0"/>
        <strike val="0"/>
        <condense val="0"/>
        <extend val="0"/>
        <outline val="0"/>
        <shadow val="0"/>
        <u val="none"/>
        <vertAlign val="baseline"/>
        <sz val="10"/>
        <color rgb="FF004A87"/>
        <name val="Calibri"/>
        <scheme val="minor"/>
      </font>
      <alignment horizontal="lef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left" vertical="center" textRotation="0" wrapText="0" indent="1" justifyLastLine="0" shrinkToFit="0" readingOrder="0"/>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border diagonalUp="0" diagonalDown="0" outline="0">
        <left/>
        <right/>
        <top/>
        <bottom/>
      </border>
    </dxf>
    <dxf>
      <font>
        <strike val="0"/>
        <outline val="0"/>
        <shadow val="0"/>
        <u val="none"/>
        <vertAlign val="baseline"/>
        <color rgb="FF004A87"/>
      </font>
      <alignment horizontal="left" vertical="center" textRotation="0" wrapText="0" indent="1" justifyLastLine="0" shrinkToFit="0" readingOrder="0"/>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alignment horizontal="left" vertical="center" textRotation="0" wrapText="0" indent="1" justifyLastLine="0" shrinkToFit="0" readingOrder="0"/>
      <border diagonalUp="0" diagonalDown="0" outline="0">
        <left/>
        <right/>
        <top/>
        <bottom/>
      </border>
    </dxf>
    <dxf>
      <font>
        <strike val="0"/>
        <outline val="0"/>
        <shadow val="0"/>
        <u val="none"/>
        <vertAlign val="baseline"/>
        <color rgb="FF004A87"/>
      </font>
      <alignment horizontal="left" vertical="center" textRotation="0" wrapText="0" relativeIndent="1" justifyLastLine="0" shrinkToFit="0" readingOrder="0"/>
    </dxf>
    <dxf>
      <font>
        <strike val="0"/>
        <outline val="0"/>
        <shadow val="0"/>
        <u val="none"/>
        <vertAlign val="baseline"/>
        <color rgb="FF004A87"/>
      </font>
    </dxf>
    <dxf>
      <font>
        <strike val="0"/>
        <outline val="0"/>
        <shadow val="0"/>
        <u val="none"/>
        <vertAlign val="baseline"/>
        <color rgb="FF004A87"/>
      </font>
    </dxf>
    <dxf>
      <font>
        <strike val="0"/>
        <outline val="0"/>
        <shadow val="0"/>
        <u val="none"/>
        <vertAlign val="baseline"/>
        <color rgb="FF004A87"/>
      </font>
      <numFmt numFmtId="164" formatCode="&quot;$&quot;#,##0.00"/>
      <alignment horizontal="right" vertical="center" textRotation="0" wrapText="0" indent="1" justifyLastLine="0" shrinkToFit="0" readingOrder="0"/>
    </dxf>
    <dxf>
      <font>
        <strike val="0"/>
        <outline val="0"/>
        <shadow val="0"/>
        <u val="none"/>
        <vertAlign val="baseline"/>
        <color rgb="FF004A87"/>
      </font>
      <numFmt numFmtId="164" formatCode="&quot;$&quot;#,##0.00"/>
      <alignment horizontal="right" vertical="center" textRotation="0" wrapText="0" indent="1" justifyLastLine="0" shrinkToFit="0" readingOrder="0"/>
    </dxf>
    <dxf>
      <font>
        <strike val="0"/>
        <outline val="0"/>
        <shadow val="0"/>
        <u val="none"/>
        <vertAlign val="baseline"/>
        <color rgb="FF004A87"/>
      </font>
      <numFmt numFmtId="164" formatCode="&quot;$&quot;#,##0.00"/>
      <alignment horizontal="right" vertical="center" textRotation="0" wrapText="0" indent="1" justifyLastLine="0" shrinkToFit="0" readingOrder="0"/>
    </dxf>
    <dxf>
      <font>
        <strike val="0"/>
        <outline val="0"/>
        <shadow val="0"/>
        <u val="none"/>
        <vertAlign val="baseline"/>
        <color rgb="FF004A87"/>
      </font>
      <numFmt numFmtId="164" formatCode="&quot;$&quot;#,##0.00"/>
      <alignment horizontal="right" vertical="center" textRotation="0" wrapText="0" indent="1" justifyLastLine="0" shrinkToFit="0" readingOrder="0"/>
    </dxf>
    <dxf>
      <font>
        <strike val="0"/>
        <outline val="0"/>
        <shadow val="0"/>
        <u val="none"/>
        <vertAlign val="baseline"/>
        <color rgb="FF004A87"/>
      </font>
      <numFmt numFmtId="164" formatCode="&quot;$&quot;#,##0.00"/>
      <alignment horizontal="right" vertical="center" textRotation="0" wrapText="0" indent="1" justifyLastLine="0" shrinkToFit="0" readingOrder="0"/>
    </dxf>
    <dxf>
      <font>
        <strike val="0"/>
        <outline val="0"/>
        <shadow val="0"/>
        <u val="none"/>
        <vertAlign val="baseline"/>
        <color rgb="FF004A87"/>
      </font>
      <numFmt numFmtId="164" formatCode="&quot;$&quot;#,##0.00"/>
      <alignment horizontal="right" vertical="center" textRotation="0" wrapText="0" indent="1" justifyLastLine="0" shrinkToFit="0" readingOrder="0"/>
    </dxf>
    <dxf>
      <font>
        <strike val="0"/>
        <outline val="0"/>
        <shadow val="0"/>
        <u val="none"/>
        <vertAlign val="baseline"/>
        <color rgb="FF004A87"/>
      </font>
      <numFmt numFmtId="164" formatCode="&quot;$&quot;#,##0.00"/>
      <alignment horizontal="right" vertical="center" textRotation="0" wrapText="0" indent="1" justifyLastLine="0" shrinkToFit="0" readingOrder="0"/>
    </dxf>
    <dxf>
      <font>
        <strike val="0"/>
        <outline val="0"/>
        <shadow val="0"/>
        <u val="none"/>
        <vertAlign val="baseline"/>
        <color rgb="FF004A87"/>
      </font>
      <numFmt numFmtId="164" formatCode="&quot;$&quot;#,##0.00"/>
      <alignment horizontal="right" vertical="center" textRotation="0" wrapText="0" indent="1" justifyLastLine="0" shrinkToFit="0" readingOrder="0"/>
    </dxf>
    <dxf>
      <font>
        <strike val="0"/>
        <outline val="0"/>
        <shadow val="0"/>
        <u val="none"/>
        <vertAlign val="baseline"/>
        <color rgb="FF004A87"/>
      </font>
      <numFmt numFmtId="164" formatCode="&quot;$&quot;#,##0.00"/>
      <alignment horizontal="right" vertical="center" textRotation="0" wrapText="0" indent="1" justifyLastLine="0" shrinkToFit="0" readingOrder="0"/>
    </dxf>
    <dxf>
      <font>
        <strike val="0"/>
        <outline val="0"/>
        <shadow val="0"/>
        <u val="none"/>
        <vertAlign val="baseline"/>
        <color rgb="FF004A87"/>
      </font>
      <numFmt numFmtId="164" formatCode="&quot;$&quot;#,##0.00"/>
      <alignment horizontal="right" vertical="center" textRotation="0" wrapText="0" indent="1" justifyLastLine="0" shrinkToFit="0" readingOrder="0"/>
    </dxf>
    <dxf>
      <font>
        <strike val="0"/>
        <outline val="0"/>
        <shadow val="0"/>
        <u val="none"/>
        <vertAlign val="baseline"/>
        <color rgb="FF004A87"/>
      </font>
    </dxf>
    <dxf>
      <font>
        <strike val="0"/>
        <outline val="0"/>
        <shadow val="0"/>
        <u val="none"/>
        <vertAlign val="baseline"/>
        <color rgb="FF004A87"/>
      </font>
    </dxf>
    <dxf>
      <font>
        <strike val="0"/>
        <outline val="0"/>
        <shadow val="0"/>
        <u val="none"/>
        <vertAlign val="baseline"/>
        <color rgb="FF004A87"/>
      </font>
      <alignment horizontal="left" vertical="center" textRotation="0" wrapText="0" indent="1" justifyLastLine="0" shrinkToFit="0" readingOrder="0"/>
    </dxf>
    <dxf>
      <font>
        <strike val="0"/>
        <outline val="0"/>
        <shadow val="0"/>
        <u val="none"/>
        <vertAlign val="baseline"/>
        <color rgb="FF004A87"/>
      </font>
      <alignment horizontal="left" vertical="center" textRotation="0" wrapText="0" relativeIndent="1" justifyLastLine="0" shrinkToFit="0" readingOrder="0"/>
    </dxf>
    <dxf>
      <font>
        <strike val="0"/>
        <outline val="0"/>
        <shadow val="0"/>
        <u val="none"/>
        <vertAlign val="baseline"/>
        <color rgb="FF004A87"/>
      </font>
    </dxf>
    <dxf>
      <font>
        <strike val="0"/>
        <outline val="0"/>
        <shadow val="0"/>
        <u val="none"/>
        <vertAlign val="baseline"/>
        <color rgb="FF004A87"/>
      </font>
    </dxf>
    <dxf>
      <font>
        <strike val="0"/>
        <outline val="0"/>
        <shadow val="0"/>
        <u val="none"/>
        <vertAlign val="baseline"/>
        <color rgb="FF004A87"/>
      </font>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border diagonalUp="0" diagonalDown="0" outline="0">
        <left/>
        <right/>
        <top/>
        <bottom/>
      </border>
    </dxf>
    <dxf>
      <font>
        <strike val="0"/>
        <outline val="0"/>
        <shadow val="0"/>
        <u val="none"/>
        <vertAlign val="baseline"/>
        <color rgb="FF004A87"/>
      </font>
    </dxf>
    <dxf>
      <font>
        <b val="0"/>
        <i val="0"/>
        <strike val="0"/>
        <condense val="0"/>
        <extend val="0"/>
        <outline val="0"/>
        <shadow val="0"/>
        <u val="none"/>
        <vertAlign val="baseline"/>
        <sz val="10"/>
        <color rgb="FF004A87"/>
        <name val="Calibri"/>
        <scheme val="minor"/>
      </font>
      <alignment horizontal="left" vertical="center" textRotation="0" wrapText="0" indent="1" justifyLastLine="0" shrinkToFit="0" readingOrder="0"/>
      <border diagonalUp="0" diagonalDown="0" outline="0">
        <left/>
        <right/>
        <top/>
        <bottom/>
      </border>
    </dxf>
    <dxf>
      <font>
        <strike val="0"/>
        <outline val="0"/>
        <shadow val="0"/>
        <u val="none"/>
        <vertAlign val="baseline"/>
        <color rgb="FF004A87"/>
      </font>
      <alignment horizontal="left" vertical="center" textRotation="0" wrapText="0" relativeIndent="1" justifyLastLine="0" shrinkToFit="0" readingOrder="0"/>
    </dxf>
    <dxf>
      <font>
        <strike val="0"/>
        <outline val="0"/>
        <shadow val="0"/>
        <u val="none"/>
        <vertAlign val="baseline"/>
        <color rgb="FF004A87"/>
      </font>
    </dxf>
    <dxf>
      <font>
        <strike val="0"/>
        <outline val="0"/>
        <shadow val="0"/>
        <u val="none"/>
        <vertAlign val="baseline"/>
        <color rgb="FF004A87"/>
      </font>
    </dxf>
    <dxf>
      <font>
        <strike val="0"/>
        <outline val="0"/>
        <shadow val="0"/>
        <u val="none"/>
        <vertAlign val="baseline"/>
        <color rgb="FF004A87"/>
      </font>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border diagonalUp="0" diagonalDown="0" outline="0">
        <left/>
        <right/>
        <top/>
        <bottom/>
      </border>
    </dxf>
    <dxf>
      <font>
        <strike val="0"/>
        <outline val="0"/>
        <shadow val="0"/>
        <u val="none"/>
        <vertAlign val="baseline"/>
        <color rgb="FF004A87"/>
      </font>
    </dxf>
    <dxf>
      <font>
        <b val="0"/>
        <i val="0"/>
        <strike val="0"/>
        <condense val="0"/>
        <extend val="0"/>
        <outline val="0"/>
        <shadow val="0"/>
        <u val="none"/>
        <vertAlign val="baseline"/>
        <sz val="10"/>
        <color rgb="FF004A87"/>
        <name val="Calibri"/>
        <scheme val="minor"/>
      </font>
      <alignment horizontal="left" vertical="center" textRotation="0" wrapText="0" indent="1" justifyLastLine="0" shrinkToFit="0" readingOrder="0"/>
      <border diagonalUp="0" diagonalDown="0" outline="0">
        <left/>
        <right/>
        <top/>
        <bottom/>
      </border>
    </dxf>
    <dxf>
      <font>
        <strike val="0"/>
        <outline val="0"/>
        <shadow val="0"/>
        <u val="none"/>
        <vertAlign val="baseline"/>
        <color rgb="FF004A87"/>
      </font>
      <alignment horizontal="left" vertical="center" textRotation="0" wrapText="0" relativeIndent="1" justifyLastLine="0" shrinkToFit="0" readingOrder="0"/>
    </dxf>
    <dxf>
      <font>
        <strike val="0"/>
        <outline val="0"/>
        <shadow val="0"/>
        <u val="none"/>
        <vertAlign val="baseline"/>
        <color rgb="FF004A87"/>
      </font>
    </dxf>
    <dxf>
      <font>
        <strike val="0"/>
        <outline val="0"/>
        <shadow val="0"/>
        <u val="none"/>
        <vertAlign val="baseline"/>
        <color rgb="FF004A87"/>
      </font>
    </dxf>
    <dxf>
      <font>
        <strike val="0"/>
        <outline val="0"/>
        <shadow val="0"/>
        <u val="none"/>
        <vertAlign val="baseline"/>
        <color rgb="FF004A87"/>
      </font>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border diagonalUp="0" diagonalDown="0" outline="0">
        <left/>
        <right/>
        <top/>
        <bottom/>
      </border>
    </dxf>
    <dxf>
      <font>
        <strike val="0"/>
        <outline val="0"/>
        <shadow val="0"/>
        <u val="none"/>
        <vertAlign val="baseline"/>
        <color rgb="FF004A87"/>
      </font>
    </dxf>
    <dxf>
      <font>
        <b val="0"/>
        <i val="0"/>
        <strike val="0"/>
        <condense val="0"/>
        <extend val="0"/>
        <outline val="0"/>
        <shadow val="0"/>
        <u val="none"/>
        <vertAlign val="baseline"/>
        <sz val="10"/>
        <color rgb="FF004A87"/>
        <name val="Calibri"/>
        <scheme val="minor"/>
      </font>
      <alignment horizontal="left" vertical="center" textRotation="0" wrapText="0" indent="1" justifyLastLine="0" shrinkToFit="0" readingOrder="0"/>
      <border diagonalUp="0" diagonalDown="0" outline="0">
        <left/>
        <right/>
        <top/>
        <bottom/>
      </border>
    </dxf>
    <dxf>
      <font>
        <strike val="0"/>
        <outline val="0"/>
        <shadow val="0"/>
        <u val="none"/>
        <vertAlign val="baseline"/>
        <color rgb="FF004A87"/>
      </font>
      <alignment horizontal="left" vertical="center" textRotation="0" wrapText="0" relativeIndent="1" justifyLastLine="0" shrinkToFit="0" readingOrder="0"/>
    </dxf>
    <dxf>
      <font>
        <strike val="0"/>
        <outline val="0"/>
        <shadow val="0"/>
        <u val="none"/>
        <vertAlign val="baseline"/>
        <color rgb="FF004A87"/>
      </font>
    </dxf>
    <dxf>
      <font>
        <strike val="0"/>
        <outline val="0"/>
        <shadow val="0"/>
        <u val="none"/>
        <vertAlign val="baseline"/>
        <color rgb="FF004A87"/>
      </font>
    </dxf>
    <dxf>
      <font>
        <strike val="0"/>
        <outline val="0"/>
        <shadow val="0"/>
        <u val="none"/>
        <vertAlign val="baseline"/>
        <color rgb="FF004A87"/>
      </font>
    </dxf>
    <dxf>
      <font>
        <strike val="0"/>
        <outline val="0"/>
        <shadow val="0"/>
        <u val="none"/>
        <vertAlign val="baseline"/>
        <color rgb="FF004A87"/>
      </font>
    </dxf>
    <dxf>
      <font>
        <strike val="0"/>
        <outline val="0"/>
        <shadow val="0"/>
        <u val="none"/>
        <vertAlign val="baseline"/>
        <color rgb="FF004A87"/>
      </font>
    </dxf>
    <dxf>
      <font>
        <strike val="0"/>
        <outline val="0"/>
        <shadow val="0"/>
        <u val="none"/>
        <vertAlign val="baseline"/>
        <color rgb="FF004A87"/>
      </font>
      <alignment horizontal="left" vertical="center" textRotation="0" wrapText="0" relativeIndent="1" justifyLastLine="0" shrinkToFit="0" readingOrder="0"/>
    </dxf>
    <dxf>
      <font>
        <strike val="0"/>
        <outline val="0"/>
        <shadow val="0"/>
        <u val="none"/>
        <vertAlign val="baseline"/>
        <color rgb="FF004A87"/>
      </font>
    </dxf>
    <dxf>
      <font>
        <strike val="0"/>
        <outline val="0"/>
        <shadow val="0"/>
        <u val="none"/>
        <vertAlign val="baseline"/>
        <color rgb="FF004A87"/>
      </font>
    </dxf>
    <dxf>
      <font>
        <strike val="0"/>
        <outline val="0"/>
        <shadow val="0"/>
        <u val="none"/>
        <vertAlign val="baseline"/>
        <color rgb="FF004A87"/>
      </font>
    </dxf>
    <dxf>
      <font>
        <strike val="0"/>
        <outline val="0"/>
        <shadow val="0"/>
        <u val="none"/>
        <vertAlign val="baseline"/>
        <color rgb="FF004A87"/>
      </font>
    </dxf>
    <dxf>
      <font>
        <strike val="0"/>
        <outline val="0"/>
        <shadow val="0"/>
        <u val="none"/>
        <vertAlign val="baseline"/>
        <color rgb="FF004A87"/>
      </font>
      <alignment horizontal="left" vertical="center" textRotation="0" wrapText="0" relativeIndent="1" justifyLastLine="0" shrinkToFit="0" readingOrder="0"/>
    </dxf>
    <dxf>
      <font>
        <strike val="0"/>
        <outline val="0"/>
        <shadow val="0"/>
        <u val="none"/>
        <vertAlign val="baseline"/>
        <color rgb="FF004A87"/>
      </font>
    </dxf>
    <dxf>
      <font>
        <strike val="0"/>
        <outline val="0"/>
        <shadow val="0"/>
        <u val="none"/>
        <vertAlign val="baseline"/>
        <color rgb="FF004A87"/>
      </font>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border diagonalUp="0" diagonalDown="0" outline="0">
        <left/>
        <right/>
        <top/>
        <bottom/>
      </border>
    </dxf>
    <dxf>
      <font>
        <strike val="0"/>
        <outline val="0"/>
        <shadow val="0"/>
        <u val="none"/>
        <vertAlign val="baseline"/>
        <color rgb="FF004A87"/>
      </font>
    </dxf>
    <dxf>
      <font>
        <b val="0"/>
        <i val="0"/>
        <strike val="0"/>
        <condense val="0"/>
        <extend val="0"/>
        <outline val="0"/>
        <shadow val="0"/>
        <u val="none"/>
        <vertAlign val="baseline"/>
        <sz val="10"/>
        <color rgb="FF004A87"/>
        <name val="Calibri"/>
        <scheme val="minor"/>
      </font>
      <alignment horizontal="left" vertical="center" textRotation="0" wrapText="0" indent="1" justifyLastLine="0" shrinkToFit="0" readingOrder="0"/>
      <border diagonalUp="0" diagonalDown="0" outline="0">
        <left/>
        <right/>
        <top/>
        <bottom/>
      </border>
    </dxf>
    <dxf>
      <font>
        <strike val="0"/>
        <outline val="0"/>
        <shadow val="0"/>
        <u val="none"/>
        <vertAlign val="baseline"/>
        <color rgb="FF004A87"/>
      </font>
      <alignment horizontal="left" vertical="center" textRotation="0" wrapText="0" relativeIndent="1" justifyLastLine="0" shrinkToFit="0" readingOrder="0"/>
    </dxf>
    <dxf>
      <font>
        <strike val="0"/>
        <outline val="0"/>
        <shadow val="0"/>
        <u val="none"/>
        <vertAlign val="baseline"/>
        <color rgb="FF004A87"/>
      </font>
    </dxf>
    <dxf>
      <font>
        <strike val="0"/>
        <outline val="0"/>
        <shadow val="0"/>
        <u val="none"/>
        <vertAlign val="baseline"/>
        <color rgb="FF004A87"/>
      </font>
    </dxf>
    <dxf>
      <font>
        <strike val="0"/>
        <outline val="0"/>
        <shadow val="0"/>
        <u val="none"/>
        <vertAlign val="baseline"/>
        <color rgb="FF004A87"/>
      </font>
    </dxf>
    <dxf>
      <font>
        <b/>
        <strike val="0"/>
        <outline val="0"/>
        <shadow val="0"/>
        <u val="none"/>
        <vertAlign val="baseline"/>
        <color rgb="FF004A87"/>
      </font>
      <fill>
        <patternFill patternType="solid">
          <fgColor indexed="64"/>
          <bgColor theme="0" tint="-4.9989318521683403E-2"/>
        </patternFill>
      </fill>
    </dxf>
    <dxf>
      <font>
        <b/>
      </font>
      <fill>
        <patternFill patternType="solid">
          <fgColor indexed="64"/>
          <bgColor theme="0" tint="-4.9989318521683403E-2"/>
        </patternFill>
      </fill>
    </dxf>
    <dxf>
      <font>
        <b/>
        <strike val="0"/>
        <outline val="0"/>
        <shadow val="0"/>
        <u val="none"/>
        <vertAlign val="baseline"/>
        <color rgb="FF004A87"/>
      </font>
      <fill>
        <patternFill patternType="solid">
          <fgColor indexed="64"/>
          <bgColor theme="0" tint="-4.9989318521683403E-2"/>
        </patternFill>
      </fill>
    </dxf>
    <dxf>
      <font>
        <b/>
      </font>
      <fill>
        <patternFill patternType="solid">
          <fgColor indexed="64"/>
          <bgColor theme="0" tint="-4.9989318521683403E-2"/>
        </patternFill>
      </fill>
    </dxf>
    <dxf>
      <font>
        <b/>
        <strike val="0"/>
        <outline val="0"/>
        <shadow val="0"/>
        <u val="none"/>
        <vertAlign val="baseline"/>
        <color rgb="FF004A87"/>
      </font>
      <fill>
        <patternFill patternType="solid">
          <fgColor indexed="64"/>
          <bgColor theme="0" tint="-4.9989318521683403E-2"/>
        </patternFill>
      </fill>
    </dxf>
    <dxf>
      <font>
        <b/>
      </font>
      <fill>
        <patternFill patternType="solid">
          <fgColor indexed="64"/>
          <bgColor theme="0" tint="-4.9989318521683403E-2"/>
        </patternFill>
      </fill>
    </dxf>
    <dxf>
      <font>
        <b/>
        <strike val="0"/>
        <outline val="0"/>
        <shadow val="0"/>
        <u val="none"/>
        <vertAlign val="baseline"/>
        <color rgb="FF004A87"/>
      </font>
      <fill>
        <patternFill patternType="solid">
          <fgColor indexed="64"/>
          <bgColor theme="0" tint="-4.9989318521683403E-2"/>
        </patternFill>
      </fill>
    </dxf>
    <dxf>
      <font>
        <b/>
      </font>
      <fill>
        <patternFill patternType="solid">
          <fgColor indexed="64"/>
          <bgColor theme="0" tint="-4.9989318521683403E-2"/>
        </patternFill>
      </fill>
    </dxf>
    <dxf>
      <font>
        <b/>
        <strike val="0"/>
        <outline val="0"/>
        <shadow val="0"/>
        <u val="none"/>
        <vertAlign val="baseline"/>
        <color rgb="FF004A87"/>
      </font>
      <numFmt numFmtId="164" formatCode="&quot;$&quot;#,##0.00"/>
      <fill>
        <patternFill patternType="solid">
          <fgColor indexed="64"/>
          <bgColor theme="0" tint="-4.9989318521683403E-2"/>
        </patternFill>
      </fill>
      <alignment horizontal="right" vertical="center" textRotation="0" wrapText="0" indent="1" justifyLastLine="0" shrinkToFit="0" readingOrder="0"/>
    </dxf>
    <dxf>
      <alignment horizontal="center" vertical="bottom" textRotation="0" wrapText="0" indent="0" justifyLastLine="0" shrinkToFit="0" readingOrder="0"/>
    </dxf>
    <dxf>
      <font>
        <b/>
        <strike val="0"/>
        <outline val="0"/>
        <shadow val="0"/>
        <u val="none"/>
        <vertAlign val="baseline"/>
        <color rgb="FF004A87"/>
      </font>
      <fill>
        <patternFill patternType="solid">
          <fgColor indexed="64"/>
          <bgColor theme="0" tint="-4.9989318521683403E-2"/>
        </patternFill>
      </fill>
    </dxf>
    <dxf>
      <numFmt numFmtId="164" formatCode="&quot;$&quot;#,##0.00"/>
    </dxf>
    <dxf>
      <font>
        <b/>
        <strike val="0"/>
        <outline val="0"/>
        <shadow val="0"/>
        <u val="none"/>
        <vertAlign val="baseline"/>
        <color rgb="FF004A87"/>
      </font>
      <fill>
        <patternFill patternType="solid">
          <fgColor indexed="64"/>
          <bgColor theme="0" tint="-4.9989318521683403E-2"/>
        </patternFill>
      </fill>
      <alignment horizontal="left" vertical="center" textRotation="0" wrapText="0" relativeIndent="1" justifyLastLine="0" shrinkToFit="0" readingOrder="0"/>
    </dxf>
    <dxf>
      <font>
        <b/>
        <strike val="0"/>
        <outline val="0"/>
        <shadow val="0"/>
        <u val="none"/>
        <vertAlign val="baseline"/>
        <color rgb="FF004A87"/>
      </font>
      <fill>
        <patternFill patternType="solid">
          <fgColor indexed="64"/>
          <bgColor theme="0" tint="-4.9989318521683403E-2"/>
        </patternFill>
      </fill>
    </dxf>
    <dxf>
      <font>
        <b/>
        <strike val="0"/>
        <outline val="0"/>
        <shadow val="0"/>
        <u val="none"/>
        <vertAlign val="baseline"/>
        <color rgb="FF004A87"/>
      </font>
      <fill>
        <patternFill patternType="solid">
          <fgColor indexed="64"/>
          <bgColor theme="0" tint="-4.9989318521683403E-2"/>
        </patternFill>
      </fill>
    </dxf>
    <dxf>
      <font>
        <b/>
        <strike val="0"/>
        <outline val="0"/>
        <shadow val="0"/>
        <u val="none"/>
        <vertAlign val="baseline"/>
        <color rgb="FF004A87"/>
      </font>
      <fill>
        <patternFill patternType="solid">
          <fgColor indexed="64"/>
          <bgColor theme="0" tint="-4.9989318521683403E-2"/>
        </patternFill>
      </fill>
    </dxf>
    <dxf>
      <font>
        <b/>
      </font>
      <fill>
        <patternFill patternType="solid">
          <fgColor indexed="64"/>
          <bgColor theme="0" tint="-4.9989318521683403E-2"/>
        </patternFill>
      </fill>
    </dxf>
    <dxf>
      <font>
        <b/>
        <strike val="0"/>
        <outline val="0"/>
        <shadow val="0"/>
        <u val="none"/>
        <vertAlign val="baseline"/>
        <color rgb="FF004A87"/>
      </font>
      <fill>
        <patternFill patternType="solid">
          <fgColor indexed="64"/>
          <bgColor theme="0" tint="-4.9989318521683403E-2"/>
        </patternFill>
      </fill>
    </dxf>
    <dxf>
      <font>
        <b/>
      </font>
      <fill>
        <patternFill patternType="solid">
          <fgColor indexed="64"/>
          <bgColor theme="0" tint="-4.9989318521683403E-2"/>
        </patternFill>
      </fill>
    </dxf>
    <dxf>
      <font>
        <b/>
        <strike val="0"/>
        <outline val="0"/>
        <shadow val="0"/>
        <u val="none"/>
        <vertAlign val="baseline"/>
        <color rgb="FF004A87"/>
      </font>
      <fill>
        <patternFill patternType="solid">
          <fgColor indexed="64"/>
          <bgColor theme="0" tint="-4.9989318521683403E-2"/>
        </patternFill>
      </fill>
    </dxf>
    <dxf>
      <font>
        <b/>
      </font>
      <fill>
        <patternFill patternType="solid">
          <fgColor indexed="64"/>
          <bgColor theme="0" tint="-4.9989318521683403E-2"/>
        </patternFill>
      </fill>
    </dxf>
    <dxf>
      <font>
        <b/>
        <strike val="0"/>
        <outline val="0"/>
        <shadow val="0"/>
        <u val="none"/>
        <vertAlign val="baseline"/>
        <color rgb="FF004A87"/>
      </font>
      <fill>
        <patternFill patternType="solid">
          <fgColor indexed="64"/>
          <bgColor theme="0" tint="-4.9989318521683403E-2"/>
        </patternFill>
      </fill>
    </dxf>
    <dxf>
      <font>
        <b/>
      </font>
      <fill>
        <patternFill patternType="solid">
          <fgColor indexed="64"/>
          <bgColor theme="0" tint="-4.9989318521683403E-2"/>
        </patternFill>
      </fill>
    </dxf>
    <dxf>
      <font>
        <b/>
        <strike val="0"/>
        <outline val="0"/>
        <shadow val="0"/>
        <u val="none"/>
        <vertAlign val="baseline"/>
        <color rgb="FF004A87"/>
      </font>
      <numFmt numFmtId="164" formatCode="&quot;$&quot;#,##0.00"/>
      <fill>
        <patternFill patternType="solid">
          <fgColor indexed="64"/>
          <bgColor theme="0" tint="-4.9989318521683403E-2"/>
        </patternFill>
      </fill>
      <alignment horizontal="right" vertical="center" textRotation="0" wrapText="0" indent="1" justifyLastLine="0" shrinkToFit="0" readingOrder="0"/>
    </dxf>
    <dxf>
      <alignment horizontal="center" vertical="bottom" textRotation="0" wrapText="0" indent="0" justifyLastLine="0" shrinkToFit="0" readingOrder="0"/>
    </dxf>
    <dxf>
      <font>
        <b/>
        <strike val="0"/>
        <outline val="0"/>
        <shadow val="0"/>
        <u val="none"/>
        <vertAlign val="baseline"/>
        <color rgb="FF004A87"/>
      </font>
      <fill>
        <patternFill patternType="solid">
          <fgColor indexed="64"/>
          <bgColor theme="0" tint="-4.9989318521683403E-2"/>
        </patternFill>
      </fill>
    </dxf>
    <dxf>
      <numFmt numFmtId="164" formatCode="&quot;$&quot;#,##0.00"/>
    </dxf>
    <dxf>
      <font>
        <b/>
        <strike val="0"/>
        <outline val="0"/>
        <shadow val="0"/>
        <u val="none"/>
        <vertAlign val="baseline"/>
        <color rgb="FF004A87"/>
      </font>
      <fill>
        <patternFill patternType="solid">
          <fgColor indexed="64"/>
          <bgColor theme="0" tint="-4.9989318521683403E-2"/>
        </patternFill>
      </fill>
      <alignment horizontal="left" vertical="center" textRotation="0" wrapText="0" relativeIndent="1" justifyLastLine="0" shrinkToFit="0" readingOrder="0"/>
    </dxf>
    <dxf>
      <font>
        <b/>
        <strike val="0"/>
        <outline val="0"/>
        <shadow val="0"/>
        <u val="none"/>
        <vertAlign val="baseline"/>
        <color rgb="FF004A87"/>
      </font>
      <fill>
        <patternFill patternType="solid">
          <fgColor indexed="64"/>
          <bgColor theme="0" tint="-4.9989318521683403E-2"/>
        </patternFill>
      </fill>
    </dxf>
    <dxf>
      <font>
        <b/>
        <strike val="0"/>
        <outline val="0"/>
        <shadow val="0"/>
        <u val="none"/>
        <vertAlign val="baseline"/>
        <color rgb="FF004A87"/>
      </font>
      <fill>
        <patternFill patternType="solid">
          <fgColor indexed="64"/>
          <bgColor theme="0" tint="-4.9989318521683403E-2"/>
        </patternFill>
      </fill>
    </dxf>
    <dxf>
      <font>
        <strike val="0"/>
        <outline val="0"/>
        <shadow val="0"/>
        <u val="none"/>
        <vertAlign val="baseline"/>
        <color rgb="FF004A87"/>
      </font>
      <numFmt numFmtId="164" formatCode="&quot;$&quot;#,##0.00"/>
      <alignment horizontal="right" vertical="center" textRotation="0" wrapText="0" indent="1" justifyLastLine="0" shrinkToFit="0" readingOrder="0"/>
    </dxf>
    <dxf>
      <font>
        <strike val="0"/>
        <outline val="0"/>
        <shadow val="0"/>
        <u val="none"/>
        <vertAlign val="baseline"/>
        <color rgb="FF004A87"/>
      </font>
      <numFmt numFmtId="164" formatCode="&quot;$&quot;#,##0.00"/>
      <alignment horizontal="right" vertical="center" textRotation="0" wrapText="0" indent="1" justifyLastLine="0" shrinkToFit="0" readingOrder="0"/>
    </dxf>
    <dxf>
      <font>
        <strike val="0"/>
        <outline val="0"/>
        <shadow val="0"/>
        <u val="none"/>
        <vertAlign val="baseline"/>
        <color rgb="FF004A87"/>
      </font>
      <numFmt numFmtId="164" formatCode="&quot;$&quot;#,##0.00"/>
      <alignment horizontal="right" vertical="center" textRotation="0" wrapText="0" indent="1" justifyLastLine="0" shrinkToFit="0" readingOrder="0"/>
    </dxf>
    <dxf>
      <font>
        <strike val="0"/>
        <outline val="0"/>
        <shadow val="0"/>
        <u val="none"/>
        <vertAlign val="baseline"/>
        <color rgb="FF004A87"/>
      </font>
      <numFmt numFmtId="164" formatCode="&quot;$&quot;#,##0.00"/>
      <alignment horizontal="right" vertical="center" textRotation="0" wrapText="0" indent="1" justifyLastLine="0" shrinkToFit="0" readingOrder="0"/>
    </dxf>
    <dxf>
      <font>
        <strike val="0"/>
        <outline val="0"/>
        <shadow val="0"/>
        <u val="none"/>
        <vertAlign val="baseline"/>
        <color rgb="FF004A87"/>
      </font>
      <numFmt numFmtId="164" formatCode="&quot;$&quot;#,##0.00"/>
      <alignment horizontal="right" vertical="center" textRotation="0" wrapText="0" indent="1" justifyLastLine="0" shrinkToFit="0" readingOrder="0"/>
    </dxf>
    <dxf>
      <font>
        <strike val="0"/>
        <outline val="0"/>
        <shadow val="0"/>
        <u val="none"/>
        <vertAlign val="baseline"/>
        <color rgb="FF004A87"/>
      </font>
      <numFmt numFmtId="164" formatCode="&quot;$&quot;#,##0.00"/>
      <alignment horizontal="right" vertical="center" textRotation="0" wrapText="0" indent="1" justifyLastLine="0" shrinkToFit="0" readingOrder="0"/>
    </dxf>
    <dxf>
      <font>
        <strike val="0"/>
        <outline val="0"/>
        <shadow val="0"/>
        <u val="none"/>
        <vertAlign val="baseline"/>
        <color rgb="FF004A87"/>
      </font>
      <numFmt numFmtId="164" formatCode="&quot;$&quot;#,##0.00"/>
      <alignment horizontal="right" vertical="center" textRotation="0" wrapText="0" indent="1" justifyLastLine="0" shrinkToFit="0" readingOrder="0"/>
    </dxf>
    <dxf>
      <font>
        <strike val="0"/>
        <outline val="0"/>
        <shadow val="0"/>
        <u val="none"/>
        <vertAlign val="baseline"/>
        <color rgb="FF004A87"/>
      </font>
      <numFmt numFmtId="164" formatCode="&quot;$&quot;#,##0.00"/>
      <alignment horizontal="right" vertical="center" textRotation="0" wrapText="0" indent="1" justifyLastLine="0" shrinkToFit="0" readingOrder="0"/>
    </dxf>
    <dxf>
      <font>
        <strike val="0"/>
        <outline val="0"/>
        <shadow val="0"/>
        <u val="none"/>
        <vertAlign val="baseline"/>
        <color rgb="FF004A87"/>
      </font>
      <numFmt numFmtId="164" formatCode="&quot;$&quot;#,##0.00"/>
      <alignment horizontal="right" vertical="center" textRotation="0" wrapText="0" indent="1" justifyLastLine="0" shrinkToFit="0" readingOrder="0"/>
    </dxf>
    <dxf>
      <font>
        <strike val="0"/>
        <outline val="0"/>
        <shadow val="0"/>
        <u val="none"/>
        <vertAlign val="baseline"/>
        <color rgb="FF004A87"/>
      </font>
      <numFmt numFmtId="164" formatCode="&quot;$&quot;#,##0.00"/>
      <alignment horizontal="right" vertical="center" textRotation="0" wrapText="0" indent="1" justifyLastLine="0" shrinkToFit="0" readingOrder="0"/>
    </dxf>
    <dxf>
      <font>
        <strike val="0"/>
        <outline val="0"/>
        <shadow val="0"/>
        <u val="none"/>
        <vertAlign val="baseline"/>
        <color rgb="FF004A87"/>
      </font>
    </dxf>
    <dxf>
      <font>
        <strike val="0"/>
        <outline val="0"/>
        <shadow val="0"/>
        <u val="none"/>
        <vertAlign val="baseline"/>
        <color rgb="FF004A87"/>
      </font>
    </dxf>
    <dxf>
      <font>
        <strike val="0"/>
        <outline val="0"/>
        <shadow val="0"/>
        <u val="none"/>
        <vertAlign val="baseline"/>
        <color rgb="FF004A87"/>
      </font>
      <alignment horizontal="left" vertical="center" textRotation="0" wrapText="0" indent="1" justifyLastLine="0" shrinkToFit="0" readingOrder="0"/>
    </dxf>
    <dxf>
      <font>
        <strike val="0"/>
        <outline val="0"/>
        <shadow val="0"/>
        <u val="none"/>
        <vertAlign val="baseline"/>
        <color rgb="FF004A87"/>
      </font>
      <alignment horizontal="left" vertical="center" textRotation="0" wrapText="0" relativeIndent="1" justifyLastLine="0" shrinkToFit="0" readingOrder="0"/>
    </dxf>
    <dxf>
      <font>
        <strike val="0"/>
        <outline val="0"/>
        <shadow val="0"/>
        <u val="none"/>
        <vertAlign val="baseline"/>
        <color rgb="FF004A87"/>
      </font>
    </dxf>
    <dxf>
      <font>
        <strike val="0"/>
        <outline val="0"/>
        <shadow val="0"/>
        <u val="none"/>
        <vertAlign val="baseline"/>
        <color rgb="FF004A87"/>
      </font>
    </dxf>
    <dxf>
      <font>
        <strike val="0"/>
        <outline val="0"/>
        <shadow val="0"/>
        <u val="none"/>
        <vertAlign val="baseline"/>
        <color rgb="FF004A87"/>
      </font>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border diagonalUp="0" diagonalDown="0" outline="0">
        <left/>
        <right/>
        <top/>
        <bottom/>
      </border>
    </dxf>
    <dxf>
      <font>
        <strike val="0"/>
        <outline val="0"/>
        <shadow val="0"/>
        <u val="none"/>
        <vertAlign val="baseline"/>
        <color rgb="FF004A87"/>
      </font>
    </dxf>
    <dxf>
      <font>
        <b val="0"/>
        <i val="0"/>
        <strike val="0"/>
        <condense val="0"/>
        <extend val="0"/>
        <outline val="0"/>
        <shadow val="0"/>
        <u val="none"/>
        <vertAlign val="baseline"/>
        <sz val="10"/>
        <color rgb="FF004A87"/>
        <name val="Calibri"/>
        <scheme val="minor"/>
      </font>
      <alignment horizontal="left" vertical="center" textRotation="0" wrapText="0" indent="1" justifyLastLine="0" shrinkToFit="0" readingOrder="0"/>
      <border diagonalUp="0" diagonalDown="0" outline="0">
        <left/>
        <right/>
        <top/>
        <bottom/>
      </border>
    </dxf>
    <dxf>
      <font>
        <strike val="0"/>
        <outline val="0"/>
        <shadow val="0"/>
        <u val="none"/>
        <vertAlign val="baseline"/>
        <color rgb="FF004A87"/>
      </font>
      <alignment horizontal="left" vertical="center" textRotation="0" wrapText="0" relativeIndent="1" justifyLastLine="0" shrinkToFit="0" readingOrder="0"/>
    </dxf>
    <dxf>
      <font>
        <strike val="0"/>
        <outline val="0"/>
        <shadow val="0"/>
        <u val="none"/>
        <vertAlign val="baseline"/>
        <color rgb="FF004A87"/>
      </font>
    </dxf>
    <dxf>
      <font>
        <strike val="0"/>
        <outline val="0"/>
        <shadow val="0"/>
        <u val="none"/>
        <vertAlign val="baseline"/>
        <color rgb="FF004A87"/>
      </font>
    </dxf>
    <dxf>
      <font>
        <strike val="0"/>
        <outline val="0"/>
        <shadow val="0"/>
        <u val="none"/>
        <vertAlign val="baseline"/>
        <color rgb="FF004A87"/>
      </font>
    </dxf>
    <dxf>
      <font>
        <b val="0"/>
        <i val="0"/>
        <strike val="0"/>
        <condense val="0"/>
        <extend val="0"/>
        <outline val="0"/>
        <shadow val="0"/>
        <u val="none"/>
        <vertAlign val="baseline"/>
        <sz val="10"/>
        <color rgb="FF004A87"/>
        <name val="Calibri"/>
        <scheme val="minor"/>
      </font>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border diagonalUp="0" diagonalDown="0" outline="0">
        <left/>
        <right/>
        <top/>
        <bottom/>
      </border>
    </dxf>
    <dxf>
      <font>
        <strike val="0"/>
        <outline val="0"/>
        <shadow val="0"/>
        <u val="none"/>
        <vertAlign val="baseline"/>
        <color rgb="FF004A87"/>
      </font>
    </dxf>
    <dxf>
      <font>
        <b val="0"/>
        <i val="0"/>
        <strike val="0"/>
        <condense val="0"/>
        <extend val="0"/>
        <outline val="0"/>
        <shadow val="0"/>
        <u val="none"/>
        <vertAlign val="baseline"/>
        <sz val="10"/>
        <color rgb="FF004A87"/>
        <name val="Calibri"/>
        <scheme val="minor"/>
      </font>
      <alignment horizontal="left" vertical="center" textRotation="0" wrapText="0" indent="1" justifyLastLine="0" shrinkToFit="0" readingOrder="0"/>
      <border diagonalUp="0" diagonalDown="0" outline="0">
        <left/>
        <right/>
        <top/>
        <bottom/>
      </border>
    </dxf>
    <dxf>
      <font>
        <strike val="0"/>
        <outline val="0"/>
        <shadow val="0"/>
        <u val="none"/>
        <vertAlign val="baseline"/>
        <color rgb="FF004A87"/>
      </font>
      <alignment horizontal="left" vertical="center" textRotation="0" wrapText="0" relativeIndent="1" justifyLastLine="0" shrinkToFit="0" readingOrder="0"/>
    </dxf>
    <dxf>
      <font>
        <strike val="0"/>
        <outline val="0"/>
        <shadow val="0"/>
        <u val="none"/>
        <vertAlign val="baseline"/>
        <color rgb="FF004A87"/>
      </font>
    </dxf>
    <dxf>
      <font>
        <strike val="0"/>
        <outline val="0"/>
        <shadow val="0"/>
        <u val="none"/>
        <vertAlign val="baseline"/>
        <color rgb="FF004A87"/>
      </font>
    </dxf>
    <dxf>
      <font>
        <strike val="0"/>
        <outline val="0"/>
        <shadow val="0"/>
        <u val="none"/>
        <vertAlign val="baseline"/>
        <color rgb="FF004A87"/>
      </font>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border diagonalUp="0" diagonalDown="0" outline="0">
        <left/>
        <right/>
        <top/>
        <bottom/>
      </border>
    </dxf>
    <dxf>
      <font>
        <strike val="0"/>
        <outline val="0"/>
        <shadow val="0"/>
        <u val="none"/>
        <vertAlign val="baseline"/>
        <color rgb="FF004A87"/>
      </font>
    </dxf>
    <dxf>
      <font>
        <b val="0"/>
        <i val="0"/>
        <strike val="0"/>
        <condense val="0"/>
        <extend val="0"/>
        <outline val="0"/>
        <shadow val="0"/>
        <u val="none"/>
        <vertAlign val="baseline"/>
        <sz val="10"/>
        <color rgb="FF004A87"/>
        <name val="Calibri"/>
        <scheme val="minor"/>
      </font>
      <alignment horizontal="left" vertical="center" textRotation="0" wrapText="0" indent="1" justifyLastLine="0" shrinkToFit="0" readingOrder="0"/>
      <border diagonalUp="0" diagonalDown="0" outline="0">
        <left/>
        <right/>
        <top/>
        <bottom/>
      </border>
    </dxf>
    <dxf>
      <font>
        <strike val="0"/>
        <outline val="0"/>
        <shadow val="0"/>
        <u val="none"/>
        <vertAlign val="baseline"/>
        <color rgb="FF004A87"/>
      </font>
      <alignment horizontal="left" vertical="center" textRotation="0" wrapText="0" relativeIndent="1" justifyLastLine="0" shrinkToFit="0" readingOrder="0"/>
    </dxf>
    <dxf>
      <font>
        <strike val="0"/>
        <outline val="0"/>
        <shadow val="0"/>
        <u val="none"/>
        <vertAlign val="baseline"/>
        <color rgb="FF004A87"/>
      </font>
    </dxf>
    <dxf>
      <font>
        <strike val="0"/>
        <outline val="0"/>
        <shadow val="0"/>
        <u val="none"/>
        <vertAlign val="baseline"/>
        <color rgb="FF004A87"/>
      </font>
    </dxf>
    <dxf>
      <font>
        <strike val="0"/>
        <outline val="0"/>
        <shadow val="0"/>
        <u val="none"/>
        <vertAlign val="baseline"/>
        <color rgb="FF004A87"/>
      </font>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border diagonalUp="0" diagonalDown="0" outline="0">
        <left/>
        <right/>
        <top/>
        <bottom/>
      </border>
    </dxf>
    <dxf>
      <font>
        <strike val="0"/>
        <outline val="0"/>
        <shadow val="0"/>
        <u val="none"/>
        <vertAlign val="baseline"/>
        <color rgb="FF004A87"/>
      </font>
    </dxf>
    <dxf>
      <font>
        <b val="0"/>
        <i val="0"/>
        <strike val="0"/>
        <condense val="0"/>
        <extend val="0"/>
        <outline val="0"/>
        <shadow val="0"/>
        <u val="none"/>
        <vertAlign val="baseline"/>
        <sz val="10"/>
        <color rgb="FF004A87"/>
        <name val="Calibri"/>
        <scheme val="minor"/>
      </font>
      <alignment horizontal="left" vertical="center" textRotation="0" wrapText="0" indent="1" justifyLastLine="0" shrinkToFit="0" readingOrder="0"/>
      <border diagonalUp="0" diagonalDown="0" outline="0">
        <left/>
        <right/>
        <top/>
        <bottom/>
      </border>
    </dxf>
    <dxf>
      <font>
        <strike val="0"/>
        <outline val="0"/>
        <shadow val="0"/>
        <u val="none"/>
        <vertAlign val="baseline"/>
        <color rgb="FF004A87"/>
      </font>
      <alignment horizontal="left" vertical="center" textRotation="0" wrapText="0" relativeIndent="1" justifyLastLine="0" shrinkToFit="0" readingOrder="0"/>
    </dxf>
    <dxf>
      <font>
        <strike val="0"/>
        <outline val="0"/>
        <shadow val="0"/>
        <u val="none"/>
        <vertAlign val="baseline"/>
        <color rgb="FF004A87"/>
      </font>
    </dxf>
    <dxf>
      <font>
        <strike val="0"/>
        <outline val="0"/>
        <shadow val="0"/>
        <u val="none"/>
        <vertAlign val="baseline"/>
        <color rgb="FF004A87"/>
      </font>
    </dxf>
    <dxf>
      <font>
        <strike val="0"/>
        <outline val="0"/>
        <shadow val="0"/>
        <u val="none"/>
        <vertAlign val="baseline"/>
        <color rgb="FF004A87"/>
      </font>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border diagonalUp="0" diagonalDown="0" outline="0">
        <left/>
        <right/>
        <top/>
        <bottom/>
      </border>
    </dxf>
    <dxf>
      <font>
        <strike val="0"/>
        <outline val="0"/>
        <shadow val="0"/>
        <u val="none"/>
        <vertAlign val="baseline"/>
        <color rgb="FF004A87"/>
      </font>
    </dxf>
    <dxf>
      <font>
        <b val="0"/>
        <i val="0"/>
        <strike val="0"/>
        <condense val="0"/>
        <extend val="0"/>
        <outline val="0"/>
        <shadow val="0"/>
        <u val="none"/>
        <vertAlign val="baseline"/>
        <sz val="10"/>
        <color rgb="FF004A87"/>
        <name val="Calibri"/>
        <scheme val="minor"/>
      </font>
      <alignment horizontal="left" vertical="center" textRotation="0" wrapText="0" indent="1" justifyLastLine="0" shrinkToFit="0" readingOrder="0"/>
      <border diagonalUp="0" diagonalDown="0" outline="0">
        <left/>
        <right/>
        <top/>
        <bottom/>
      </border>
    </dxf>
    <dxf>
      <font>
        <strike val="0"/>
        <outline val="0"/>
        <shadow val="0"/>
        <u val="none"/>
        <vertAlign val="baseline"/>
        <color rgb="FF004A87"/>
      </font>
      <alignment horizontal="left" vertical="center" textRotation="0" wrapText="0" relativeIndent="1" justifyLastLine="0" shrinkToFit="0" readingOrder="0"/>
    </dxf>
    <dxf>
      <font>
        <strike val="0"/>
        <outline val="0"/>
        <shadow val="0"/>
        <u val="none"/>
        <vertAlign val="baseline"/>
        <color rgb="FF004A87"/>
      </font>
    </dxf>
    <dxf>
      <font>
        <strike val="0"/>
        <outline val="0"/>
        <shadow val="0"/>
        <u val="none"/>
        <vertAlign val="baseline"/>
        <color rgb="FF004A87"/>
      </font>
    </dxf>
    <dxf>
      <font>
        <strike val="0"/>
        <outline val="0"/>
        <shadow val="0"/>
        <u val="none"/>
        <vertAlign val="baseline"/>
        <color rgb="FF004A87"/>
      </font>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border diagonalUp="0" diagonalDown="0" outline="0">
        <left/>
        <right/>
        <top/>
        <bottom/>
      </border>
    </dxf>
    <dxf>
      <font>
        <strike val="0"/>
        <outline val="0"/>
        <shadow val="0"/>
        <u val="none"/>
        <vertAlign val="baseline"/>
        <color rgb="FF004A87"/>
      </font>
    </dxf>
    <dxf>
      <font>
        <b val="0"/>
        <i val="0"/>
        <strike val="0"/>
        <condense val="0"/>
        <extend val="0"/>
        <outline val="0"/>
        <shadow val="0"/>
        <u val="none"/>
        <vertAlign val="baseline"/>
        <sz val="10"/>
        <color rgb="FF004A87"/>
        <name val="Calibri"/>
        <scheme val="minor"/>
      </font>
      <alignment horizontal="left" vertical="center" textRotation="0" wrapText="0" indent="1" justifyLastLine="0" shrinkToFit="0" readingOrder="0"/>
      <border diagonalUp="0" diagonalDown="0" outline="0">
        <left/>
        <right/>
        <top/>
        <bottom/>
      </border>
    </dxf>
    <dxf>
      <font>
        <strike val="0"/>
        <outline val="0"/>
        <shadow val="0"/>
        <u val="none"/>
        <vertAlign val="baseline"/>
        <color rgb="FF004A87"/>
      </font>
      <alignment horizontal="left" vertical="center" textRotation="0" wrapText="0" relativeIndent="1" justifyLastLine="0" shrinkToFit="0" readingOrder="0"/>
    </dxf>
    <dxf>
      <font>
        <strike val="0"/>
        <outline val="0"/>
        <shadow val="0"/>
        <u val="none"/>
        <vertAlign val="baseline"/>
        <color rgb="FF004A87"/>
      </font>
    </dxf>
    <dxf>
      <font>
        <strike val="0"/>
        <outline val="0"/>
        <shadow val="0"/>
        <u val="none"/>
        <vertAlign val="baseline"/>
        <color rgb="FF004A87"/>
      </font>
    </dxf>
    <dxf>
      <font>
        <strike val="0"/>
        <outline val="0"/>
        <shadow val="0"/>
        <u val="none"/>
        <vertAlign val="baseline"/>
        <color rgb="FF004A87"/>
      </font>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border diagonalUp="0" diagonalDown="0" outline="0">
        <left/>
        <right/>
        <top/>
        <bottom/>
      </border>
    </dxf>
    <dxf>
      <font>
        <strike val="0"/>
        <outline val="0"/>
        <shadow val="0"/>
        <u val="none"/>
        <vertAlign val="baseline"/>
        <color rgb="FF004A87"/>
      </font>
    </dxf>
    <dxf>
      <font>
        <b val="0"/>
        <i val="0"/>
        <strike val="0"/>
        <condense val="0"/>
        <extend val="0"/>
        <outline val="0"/>
        <shadow val="0"/>
        <u val="none"/>
        <vertAlign val="baseline"/>
        <sz val="10"/>
        <color rgb="FF004A87"/>
        <name val="Calibri"/>
        <scheme val="minor"/>
      </font>
      <alignment horizontal="left" vertical="center" textRotation="0" wrapText="0" indent="1" justifyLastLine="0" shrinkToFit="0" readingOrder="0"/>
      <border diagonalUp="0" diagonalDown="0" outline="0">
        <left/>
        <right/>
        <top/>
        <bottom/>
      </border>
    </dxf>
    <dxf>
      <font>
        <strike val="0"/>
        <outline val="0"/>
        <shadow val="0"/>
        <u val="none"/>
        <vertAlign val="baseline"/>
        <color rgb="FF004A87"/>
      </font>
      <alignment horizontal="left" vertical="center" textRotation="0" wrapText="0" relativeIndent="1" justifyLastLine="0" shrinkToFit="0" readingOrder="0"/>
    </dxf>
    <dxf>
      <font>
        <strike val="0"/>
        <outline val="0"/>
        <shadow val="0"/>
        <u val="none"/>
        <vertAlign val="baseline"/>
        <color rgb="FF004A87"/>
      </font>
    </dxf>
    <dxf>
      <font>
        <strike val="0"/>
        <outline val="0"/>
        <shadow val="0"/>
        <u val="none"/>
        <vertAlign val="baseline"/>
        <color rgb="FF004A87"/>
      </font>
    </dxf>
    <dxf>
      <font>
        <strike val="0"/>
        <outline val="0"/>
        <shadow val="0"/>
        <u val="none"/>
        <vertAlign val="baseline"/>
        <color rgb="FF004A87"/>
      </font>
    </dxf>
    <dxf>
      <border>
        <left style="dotted">
          <color theme="4" tint="0.59996337778862885"/>
        </left>
      </border>
    </dxf>
    <dxf>
      <fill>
        <patternFill>
          <bgColor theme="0" tint="-4.9989318521683403E-2"/>
        </patternFill>
      </fill>
    </dxf>
    <dxf>
      <border diagonalUp="0" diagonalDown="0">
        <left style="dotted">
          <color theme="4" tint="0.59996337778862885"/>
        </left>
        <right/>
        <top/>
        <bottom/>
        <vertical/>
        <horizontal/>
      </border>
    </dxf>
    <dxf>
      <font>
        <b/>
        <i val="0"/>
        <color theme="1" tint="0.34998626667073579"/>
      </font>
      <border diagonalUp="0" diagonalDown="0">
        <left/>
        <right/>
        <top style="dotted">
          <color theme="4" tint="0.59996337778862885"/>
        </top>
        <bottom style="dotted">
          <color theme="4" tint="0.59996337778862885"/>
        </bottom>
        <vertical/>
        <horizontal/>
      </border>
    </dxf>
    <dxf>
      <font>
        <b val="0"/>
        <i val="0"/>
        <color theme="4" tint="-0.24994659260841701"/>
      </font>
      <fill>
        <patternFill patternType="none">
          <fgColor indexed="64"/>
          <bgColor auto="1"/>
        </patternFill>
      </fill>
      <border diagonalUp="0" diagonalDown="0">
        <left/>
        <right/>
        <top style="medium">
          <color theme="4" tint="0.59996337778862885"/>
        </top>
        <bottom style="dotted">
          <color theme="4" tint="0.59996337778862885"/>
        </bottom>
        <vertical/>
        <horizontal/>
      </border>
    </dxf>
    <dxf>
      <font>
        <b val="0"/>
        <i val="0"/>
        <color theme="1" tint="0.34998626667073579"/>
      </font>
      <fill>
        <patternFill patternType="none">
          <bgColor auto="1"/>
        </patternFill>
      </fill>
      <border diagonalUp="0" diagonalDown="0">
        <left/>
        <right/>
        <top/>
        <bottom/>
        <vertical/>
        <horizontal/>
      </border>
    </dxf>
    <dxf>
      <font>
        <b val="0"/>
        <i val="0"/>
        <color theme="0"/>
      </font>
      <fill>
        <patternFill>
          <bgColor theme="4" tint="0.79998168889431442"/>
        </patternFill>
      </fill>
    </dxf>
    <dxf>
      <font>
        <b val="0"/>
        <i val="0"/>
        <color theme="3"/>
      </font>
      <fill>
        <patternFill>
          <bgColor theme="5" tint="0.79998168889431442"/>
        </patternFill>
      </fill>
    </dxf>
    <dxf>
      <font>
        <b val="0"/>
        <i val="0"/>
        <color theme="3"/>
      </font>
      <fill>
        <patternFill>
          <bgColor theme="0" tint="-4.9989318521683403E-2"/>
        </patternFill>
      </fill>
    </dxf>
    <dxf>
      <font>
        <b/>
        <i val="0"/>
        <color theme="0"/>
      </font>
      <fill>
        <patternFill>
          <bgColor theme="3"/>
        </patternFill>
      </fill>
      <border diagonalUp="0" diagonalDown="0">
        <left/>
        <right/>
        <top/>
        <bottom/>
        <vertical/>
        <horizontal/>
      </border>
    </dxf>
    <dxf>
      <font>
        <b val="0"/>
        <i val="0"/>
        <color theme="3"/>
      </font>
      <fill>
        <patternFill patternType="none">
          <bgColor auto="1"/>
        </patternFill>
      </fill>
    </dxf>
    <dxf>
      <font>
        <b val="0"/>
        <i val="0"/>
        <color theme="3" tint="-0.24994659260841701"/>
      </font>
      <fill>
        <patternFill>
          <bgColor theme="0" tint="-4.9989318521683403E-2"/>
        </patternFill>
      </fill>
    </dxf>
    <dxf>
      <fill>
        <patternFill>
          <bgColor theme="0" tint="-4.9989318521683403E-2"/>
        </patternFill>
      </fill>
    </dxf>
    <dxf>
      <font>
        <b/>
        <i val="0"/>
        <color theme="0"/>
      </font>
      <fill>
        <patternFill>
          <bgColor theme="3"/>
        </patternFill>
      </fill>
      <border diagonalUp="0" diagonalDown="0">
        <left/>
        <right/>
        <top/>
        <bottom/>
        <vertical/>
        <horizontal/>
      </border>
    </dxf>
    <dxf>
      <font>
        <b val="0"/>
        <i val="0"/>
        <color theme="0"/>
      </font>
      <fill>
        <patternFill patternType="solid">
          <bgColor theme="3"/>
        </patternFill>
      </fill>
    </dxf>
    <dxf>
      <font>
        <b val="0"/>
        <i val="0"/>
        <color theme="3"/>
      </font>
      <fill>
        <patternFill patternType="none">
          <bgColor auto="1"/>
        </patternFill>
      </fill>
    </dxf>
    <dxf>
      <fill>
        <patternFill>
          <bgColor theme="0" tint="-4.9989318521683403E-2"/>
        </patternFill>
      </fill>
    </dxf>
    <dxf>
      <font>
        <b/>
        <i val="0"/>
        <color theme="0"/>
      </font>
      <fill>
        <patternFill>
          <bgColor theme="3"/>
        </patternFill>
      </fill>
      <border diagonalUp="0" diagonalDown="0">
        <left/>
        <right/>
        <top/>
        <bottom/>
        <vertical/>
        <horizontal/>
      </border>
    </dxf>
    <dxf>
      <font>
        <b val="0"/>
        <i val="0"/>
        <color theme="0"/>
      </font>
      <fill>
        <patternFill patternType="solid">
          <bgColor theme="3"/>
        </patternFill>
      </fill>
    </dxf>
    <dxf>
      <font>
        <b val="0"/>
        <i val="0"/>
        <color theme="3"/>
      </font>
      <fill>
        <patternFill patternType="none">
          <bgColor auto="1"/>
        </patternFill>
      </fill>
    </dxf>
    <dxf>
      <fill>
        <patternFill>
          <bgColor theme="0" tint="-4.9989318521683403E-2"/>
        </patternFill>
      </fill>
    </dxf>
    <dxf>
      <font>
        <b/>
        <color theme="1"/>
      </font>
    </dxf>
    <dxf>
      <font>
        <b/>
        <color theme="1"/>
      </font>
    </dxf>
    <dxf>
      <font>
        <b/>
        <color theme="1"/>
      </font>
      <border>
        <top style="double">
          <color theme="3"/>
        </top>
      </border>
    </dxf>
    <dxf>
      <font>
        <b/>
        <color theme="0"/>
      </font>
      <fill>
        <patternFill patternType="solid">
          <fgColor theme="7"/>
          <bgColor theme="3"/>
        </patternFill>
      </fill>
      <border diagonalUp="0" diagonalDown="0">
        <left/>
        <right/>
        <top/>
        <bottom/>
        <vertical/>
        <horizontal/>
      </border>
    </dxf>
    <dxf>
      <font>
        <color theme="3"/>
      </font>
    </dxf>
  </dxfs>
  <tableStyles count="5" defaultTableStyle="Startup Expenses" defaultPivotStyle="PivotStyleLight16">
    <tableStyle name="Loan Calculator Data" pivot="0" count="6">
      <tableStyleElement type="wholeTable" dxfId="343"/>
      <tableStyleElement type="headerRow" dxfId="342"/>
      <tableStyleElement type="totalRow" dxfId="341"/>
      <tableStyleElement type="firstColumn" dxfId="340"/>
      <tableStyleElement type="lastColumn" dxfId="339"/>
      <tableStyleElement type="secondRowStripe" dxfId="338"/>
    </tableStyle>
    <tableStyle name="Loan Calculator Data 2" pivot="0" count="4">
      <tableStyleElement type="wholeTable" dxfId="337"/>
      <tableStyleElement type="headerRow" dxfId="336"/>
      <tableStyleElement type="totalRow" dxfId="335"/>
      <tableStyleElement type="secondRowStripe" dxfId="334"/>
    </tableStyle>
    <tableStyle name="Loan Calculator Data 3" pivot="0" count="4">
      <tableStyleElement type="wholeTable" dxfId="333"/>
      <tableStyleElement type="headerRow" dxfId="332"/>
      <tableStyleElement type="totalRow" dxfId="331"/>
      <tableStyleElement type="secondRowStripe" dxfId="330"/>
    </tableStyle>
    <tableStyle name="Payment tables" pivot="0" count="6">
      <tableStyleElement type="wholeTable" dxfId="329"/>
      <tableStyleElement type="headerRow" dxfId="328"/>
      <tableStyleElement type="totalRow" dxfId="327"/>
      <tableStyleElement type="firstColumn" dxfId="326"/>
      <tableStyleElement type="lastColumn" dxfId="325"/>
      <tableStyleElement type="secondColumnStripe" dxfId="324"/>
    </tableStyle>
    <tableStyle name="Startup Expenses" pivot="0" count="6">
      <tableStyleElement type="wholeTable" dxfId="323"/>
      <tableStyleElement type="headerRow" dxfId="322"/>
      <tableStyleElement type="totalRow" dxfId="321"/>
      <tableStyleElement type="lastColumn" dxfId="320"/>
      <tableStyleElement type="secondRowStripe" dxfId="319"/>
      <tableStyleElement type="lastTotalCell" dxfId="318"/>
    </tableStyle>
  </tableStyles>
  <colors>
    <mruColors>
      <color rgb="FF6699FF"/>
      <color rgb="FF004A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9524</xdr:colOff>
      <xdr:row>1</xdr:row>
      <xdr:rowOff>38099</xdr:rowOff>
    </xdr:from>
    <xdr:to>
      <xdr:col>7</xdr:col>
      <xdr:colOff>847724</xdr:colOff>
      <xdr:row>8</xdr:row>
      <xdr:rowOff>9525</xdr:rowOff>
    </xdr:to>
    <xdr:sp macro="" textlink="">
      <xdr:nvSpPr>
        <xdr:cNvPr id="3" name="Note 1" descr="Nearly everyone who has ever started a business has underestimated costs and then faced the danger of running with inadequate capital reserves. The key to avoiding this pitfall is to adopt a rigorous approach to your research and planning. Our Startup Expenses template will guide you through the process.&#10;&#10;BEGIN BY ESTIMATING EXPENSES&#10;What will it cost you to get your business up and running?  The key to accuracy here is attention to detail. For each category of expense, draw up a list of everything you will need to purchase. This will include both tangible assets (for example, equipment, inventory) and services (for example, remodeling, insurance). Then determine where you might purchase these goods or services. Research more than one vendor; i.e.: comparison shop. Do not look at price alone; terms of payment, delivery, reliability, and service are also important. " title="A NOTE BEFORE USING THIS WORKSHEET"/>
        <xdr:cNvSpPr/>
      </xdr:nvSpPr>
      <xdr:spPr>
        <a:xfrm>
          <a:off x="180974" y="561974"/>
          <a:ext cx="10315575" cy="1838326"/>
        </a:xfrm>
        <a:prstGeom prst="rect">
          <a:avLst/>
        </a:prstGeom>
        <a:solidFill>
          <a:schemeClr val="bg1"/>
        </a:solidFill>
        <a:ln w="12700">
          <a:solidFill>
            <a:schemeClr val="accent1">
              <a:lumMod val="40000"/>
              <a:lumOff val="6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91440" rIns="91440" bIns="91440" rtlCol="0" anchor="ctr"/>
        <a:lstStyle/>
        <a:p>
          <a:pPr marL="0" indent="0" rtl="0">
            <a:spcAft>
              <a:spcPts val="300"/>
            </a:spcAft>
          </a:pPr>
          <a:r>
            <a:rPr lang="en-US" sz="1000" b="0" i="0" spc="40" baseline="0">
              <a:solidFill>
                <a:srgbClr val="004A87"/>
              </a:solidFill>
              <a:effectLst/>
              <a:latin typeface="+mj-lt"/>
              <a:ea typeface="+mn-ea"/>
              <a:cs typeface="+mn-cs"/>
            </a:rPr>
            <a:t>A NOTE BEFORE USING THIS WORKSHEET</a:t>
          </a:r>
        </a:p>
        <a:p>
          <a:pPr rtl="0">
            <a:lnSpc>
              <a:spcPct val="120000"/>
            </a:lnSpc>
          </a:pPr>
          <a:r>
            <a:rPr lang="en-US" sz="900" b="0" i="0" spc="30" baseline="0">
              <a:solidFill>
                <a:srgbClr val="004A87"/>
              </a:solidFill>
              <a:effectLst/>
              <a:latin typeface="+mn-lt"/>
              <a:ea typeface="+mn-ea"/>
              <a:cs typeface="+mn-cs"/>
            </a:rPr>
            <a:t>Nearly everyone who has ever started a business has underestimated costs and then faced the danger of running with inadequate capital reserves. The key to avoiding this pitfall is to adopt a rigorous approach to your research and planning. Our Startup Expenses template will guide you through the process</a:t>
          </a:r>
          <a:r>
            <a:rPr lang="en-US" sz="900" b="0" i="0" spc="40" baseline="0">
              <a:solidFill>
                <a:srgbClr val="004A87"/>
              </a:solidFill>
              <a:effectLst/>
              <a:latin typeface="+mn-lt"/>
              <a:ea typeface="+mn-ea"/>
              <a:cs typeface="+mn-cs"/>
            </a:rPr>
            <a:t>.</a:t>
          </a:r>
          <a:endParaRPr lang="en-US" sz="900" spc="40">
            <a:solidFill>
              <a:srgbClr val="004A87"/>
            </a:solidFill>
            <a:effectLst/>
            <a:latin typeface="+mn-lt"/>
          </a:endParaRPr>
        </a:p>
        <a:p>
          <a:pPr rtl="0"/>
          <a:endParaRPr lang="en-US" sz="1050" b="0" i="0" spc="20" baseline="0">
            <a:solidFill>
              <a:srgbClr val="004A87"/>
            </a:solidFill>
            <a:effectLst/>
            <a:latin typeface="+mn-lt"/>
            <a:ea typeface="+mn-ea"/>
            <a:cs typeface="+mn-cs"/>
          </a:endParaRPr>
        </a:p>
        <a:p>
          <a:pPr marL="0" indent="0" rtl="0">
            <a:spcAft>
              <a:spcPts val="300"/>
            </a:spcAft>
          </a:pPr>
          <a:r>
            <a:rPr lang="en-US" sz="1000" b="0" i="0" spc="40" baseline="0">
              <a:solidFill>
                <a:srgbClr val="004A87"/>
              </a:solidFill>
              <a:effectLst/>
              <a:latin typeface="+mj-lt"/>
              <a:ea typeface="+mn-ea"/>
              <a:cs typeface="+mn-cs"/>
            </a:rPr>
            <a:t>BEGIN BY ESTIMATING EXPENSES</a:t>
          </a:r>
        </a:p>
        <a:p>
          <a:pPr marL="0" indent="0" rtl="0">
            <a:lnSpc>
              <a:spcPct val="120000"/>
            </a:lnSpc>
          </a:pPr>
          <a:r>
            <a:rPr lang="en-US" sz="900" b="0" i="0" spc="30" baseline="0">
              <a:solidFill>
                <a:srgbClr val="004A87"/>
              </a:solidFill>
              <a:effectLst/>
              <a:latin typeface="+mn-lt"/>
              <a:ea typeface="+mn-ea"/>
              <a:cs typeface="+mn-cs"/>
            </a:rPr>
            <a:t>What will it cost you to get your business up and running?  The key to accuracy here is attention to detail. For each category of expense, draw up a list of everything you will need to purchase. This will include both tangible assets (for example, equipment, inventory) and services (for example, remodeling, insurance). Then determine where you might purchase these goods or services. Research more than one vendor; i.e.: comparison shop. Do not look at price alone; terms of payment, delivery, reliability, and service are also important. </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oan%20amortization%20schedule(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oan%20comparison%20calculator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aron/Dropbox%20(MCAC)/MCAC%20Share/Trisha%20Purdon/Economic%20Development/Small%20Business%20Loans%20(1)/Dirtys%20Tavern%20&amp;%20Tanning%20Salon/Loan%20ammortization%20schedu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Schedule"/>
      <sheetName val="Loan amortization schedule(3)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Comparison"/>
      <sheetName val="Payment Schedule"/>
      <sheetName val="Loan Calculator Data"/>
      <sheetName val="Loan comparison calculator1"/>
    </sheetNames>
    <sheetDataSet>
      <sheetData sheetId="0" refreshError="1"/>
      <sheetData sheetId="1" refreshError="1">
        <row r="5">
          <cell r="E5">
            <v>43181</v>
          </cell>
        </row>
        <row r="6">
          <cell r="I6">
            <v>120</v>
          </cell>
        </row>
        <row r="7">
          <cell r="E7">
            <v>30000</v>
          </cell>
        </row>
        <row r="8">
          <cell r="E8">
            <v>10</v>
          </cell>
        </row>
        <row r="10">
          <cell r="E10">
            <v>2.5000000000000001E-2</v>
          </cell>
        </row>
        <row r="13">
          <cell r="B13">
            <v>1</v>
          </cell>
          <cell r="C13">
            <v>43181</v>
          </cell>
          <cell r="D13">
            <v>30000</v>
          </cell>
          <cell r="E13">
            <v>282.80970511189372</v>
          </cell>
          <cell r="F13">
            <v>0</v>
          </cell>
          <cell r="G13">
            <v>282.80970511189372</v>
          </cell>
          <cell r="H13">
            <v>220.30970511189372</v>
          </cell>
          <cell r="I13">
            <v>62.5</v>
          </cell>
          <cell r="J13">
            <v>29779.690294888107</v>
          </cell>
          <cell r="K13">
            <v>62.5</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Record"/>
      <sheetName val="Loan Calculator Data"/>
      <sheetName val="Payment Comparison"/>
      <sheetName val="Payment Schedule"/>
      <sheetName val="Sheet1"/>
    </sheetNames>
    <sheetDataSet>
      <sheetData sheetId="0"/>
      <sheetData sheetId="1"/>
      <sheetData sheetId="2">
        <row r="4">
          <cell r="B4">
            <v>40000</v>
          </cell>
          <cell r="C4" t="str">
            <v>SCENARIO 1</v>
          </cell>
          <cell r="D4" t="str">
            <v>SCENARIO 2</v>
          </cell>
          <cell r="E4" t="str">
            <v>SCENARIO 3</v>
          </cell>
        </row>
        <row r="5">
          <cell r="B5" t="str">
            <v>LOAN PERIOD IN YEARS</v>
          </cell>
          <cell r="C5">
            <v>5</v>
          </cell>
          <cell r="D5">
            <v>10</v>
          </cell>
          <cell r="E5">
            <v>7</v>
          </cell>
        </row>
        <row r="6">
          <cell r="B6" t="str">
            <v>PAYMENT FREQUENCY</v>
          </cell>
          <cell r="C6" t="str">
            <v>Monthly</v>
          </cell>
          <cell r="D6" t="str">
            <v>Monthly</v>
          </cell>
          <cell r="E6" t="str">
            <v>Monthly</v>
          </cell>
        </row>
        <row r="7">
          <cell r="B7" t="str">
            <v>ANNUAL INTEREST RATE</v>
          </cell>
          <cell r="C7">
            <v>2.5000000000000001E-2</v>
          </cell>
          <cell r="D7">
            <v>2.75E-2</v>
          </cell>
          <cell r="E7">
            <v>2.75E-2</v>
          </cell>
        </row>
        <row r="8">
          <cell r="B8" t="str">
            <v>SCHEDULED PAYMENT</v>
          </cell>
          <cell r="C8">
            <v>709.89446421921105</v>
          </cell>
          <cell r="D8">
            <v>381.64412252478456</v>
          </cell>
          <cell r="E8">
            <v>524.03713576071721</v>
          </cell>
        </row>
        <row r="9">
          <cell r="B9" t="str">
            <v>TOTAL PAYMENTS</v>
          </cell>
          <cell r="C9">
            <v>60</v>
          </cell>
          <cell r="D9">
            <v>120</v>
          </cell>
          <cell r="E9">
            <v>84</v>
          </cell>
        </row>
        <row r="10">
          <cell r="B10" t="str">
            <v>TOTAL INTEREST</v>
          </cell>
          <cell r="C10">
            <v>2593.6678531526632</v>
          </cell>
          <cell r="D10">
            <v>5797.2947029741481</v>
          </cell>
          <cell r="E10">
            <v>4019.1194039002439</v>
          </cell>
        </row>
        <row r="11">
          <cell r="B11" t="str">
            <v>COST OF LOAN</v>
          </cell>
          <cell r="C11">
            <v>42593.667853152663</v>
          </cell>
          <cell r="D11">
            <v>45797.294702974148</v>
          </cell>
          <cell r="E11">
            <v>44019.119403900244</v>
          </cell>
        </row>
      </sheetData>
      <sheetData sheetId="3"/>
      <sheetData sheetId="4"/>
    </sheetDataSet>
  </externalBook>
</externalLink>
</file>

<file path=xl/tables/table1.xml><?xml version="1.0" encoding="utf-8"?>
<table xmlns="http://schemas.openxmlformats.org/spreadsheetml/2006/main" id="1" name="tblOwnersInvestments" displayName="tblOwnersInvestments" ref="B80:H85" totalsRowCount="1" headerRowDxfId="317" dataDxfId="316" totalsRowDxfId="315">
  <tableColumns count="7">
    <tableColumn id="1" name="OWNERS' INVESTMENT (NAME &amp; OWNERSHIP %)" totalsRowLabel="Total" dataDxfId="314" totalsRowDxfId="313"/>
    <tableColumn id="3" name=" " dataDxfId="312" totalsRowDxfId="311"/>
    <tableColumn id="2" name="YEAR 1" totalsRowFunction="sum" dataDxfId="310" totalsRowDxfId="309"/>
    <tableColumn id="4" name="YEAR 2" dataDxfId="308" totalsRowDxfId="307"/>
    <tableColumn id="5" name="YEAR 3" dataDxfId="306" totalsRowDxfId="305"/>
    <tableColumn id="6" name="YEAR 4" dataDxfId="304" totalsRowDxfId="303"/>
    <tableColumn id="7" name="YEAR 5" dataDxfId="302" totalsRowDxfId="301"/>
  </tableColumns>
  <tableStyleInfo name="Startup Expenses" showFirstColumn="0" showLastColumn="1" showRowStripes="1" showColumnStripes="0"/>
  <extLst>
    <ext xmlns:x14="http://schemas.microsoft.com/office/spreadsheetml/2009/9/main" uri="{504A1905-F514-4f6f-8877-14C23A59335A}">
      <x14:table altText="Table" altTextSummary="Owners' investments table with amount."/>
    </ext>
  </extLst>
</table>
</file>

<file path=xl/tables/table10.xml><?xml version="1.0" encoding="utf-8"?>
<table xmlns="http://schemas.openxmlformats.org/spreadsheetml/2006/main" id="12" name="tblWorkingCapital" displayName="tblWorkingCapital" ref="B68:H68" headerRowCount="0" totalsRowShown="0" headerRowDxfId="166" dataDxfId="165">
  <tableColumns count="7">
    <tableColumn id="1" name="Column1" dataDxfId="164"/>
    <tableColumn id="2" name=" " headerRowDxfId="163" dataDxfId="162"/>
    <tableColumn id="3" name="  " headerRowDxfId="161" dataDxfId="160"/>
    <tableColumn id="4" name="Column2" headerRowDxfId="159" dataDxfId="158"/>
    <tableColumn id="5" name="Column3" headerRowDxfId="157" dataDxfId="156"/>
    <tableColumn id="6" name="Column4" headerRowDxfId="155" dataDxfId="154"/>
    <tableColumn id="7" name="Column5" headerRowDxfId="153" dataDxfId="152"/>
  </tableColumns>
  <tableStyleInfo name="Startup Expenses" showFirstColumn="0" showLastColumn="0" showRowStripes="1" showColumnStripes="0"/>
  <extLst>
    <ext xmlns:x14="http://schemas.microsoft.com/office/spreadsheetml/2009/9/main" uri="{504A1905-F514-4f6f-8877-14C23A59335A}">
      <x14:table altText="Table" altTextSummary="Working capital table with amount."/>
    </ext>
  </extLst>
</table>
</file>

<file path=xl/tables/table11.xml><?xml version="1.0" encoding="utf-8"?>
<table xmlns="http://schemas.openxmlformats.org/spreadsheetml/2006/main" id="14" name="tblCollateral" displayName="tblCollateral" ref="B131:D136" totalsRowCount="1" headerRowDxfId="151" dataDxfId="150" totalsRowDxfId="149">
  <tableColumns count="3">
    <tableColumn id="1" name="COLLATERAL FOR LOANS" totalsRowLabel="Total" dataDxfId="148" totalsRowDxfId="147"/>
    <tableColumn id="3" name="DESCRIPTION" dataDxfId="146" totalsRowDxfId="145"/>
    <tableColumn id="2" name="VALUE" totalsRowFunction="sum" dataDxfId="144" totalsRowDxfId="143"/>
  </tableColumns>
  <tableStyleInfo name="Startup Expenses" showFirstColumn="0" showLastColumn="0" showRowStripes="1" showColumnStripes="0"/>
  <extLst>
    <ext xmlns:x14="http://schemas.microsoft.com/office/spreadsheetml/2009/9/main" uri="{504A1905-F514-4f6f-8877-14C23A59335A}">
      <x14:table altText="Table" altTextSummary="Collateral for loans table with amount."/>
    </ext>
  </extLst>
</table>
</file>

<file path=xl/tables/table12.xml><?xml version="1.0" encoding="utf-8"?>
<table xmlns="http://schemas.openxmlformats.org/spreadsheetml/2006/main" id="15" name="tblOwners" displayName="tblOwners" ref="B138:D141" totalsRowShown="0" headerRowDxfId="142" dataDxfId="141">
  <tableColumns count="3">
    <tableColumn id="1" name="OWNERS" dataDxfId="140"/>
    <tableColumn id="3" name=" " dataDxfId="139"/>
    <tableColumn id="2" name="  " dataDxfId="138"/>
  </tableColumns>
  <tableStyleInfo name="Startup Expenses" showFirstColumn="0" showLastColumn="0" showRowStripes="1" showColumnStripes="0"/>
  <extLst>
    <ext xmlns:x14="http://schemas.microsoft.com/office/spreadsheetml/2009/9/main" uri="{504A1905-F514-4f6f-8877-14C23A59335A}">
      <x14:table altText="Table" altTextSummary="Owners table with amount."/>
    </ext>
  </extLst>
</table>
</file>

<file path=xl/tables/table13.xml><?xml version="1.0" encoding="utf-8"?>
<table xmlns="http://schemas.openxmlformats.org/spreadsheetml/2006/main" id="16" name="tblGuarantors" displayName="tblGuarantors" ref="B143:D146" totalsRowShown="0" headerRowDxfId="137" dataDxfId="136">
  <tableColumns count="3">
    <tableColumn id="1" name="LOAN GUARANTORS (OTHER THAN OWNERS)" dataDxfId="135"/>
    <tableColumn id="5" name=" " dataDxfId="134"/>
    <tableColumn id="4" name="  " dataDxfId="133"/>
  </tableColumns>
  <tableStyleInfo name="Startup Expenses" showFirstColumn="0" showLastColumn="0" showRowStripes="1" showColumnStripes="0"/>
  <extLst>
    <ext xmlns:x14="http://schemas.microsoft.com/office/spreadsheetml/2009/9/main" uri="{504A1905-F514-4f6f-8877-14C23A59335A}">
      <x14:table altText="Table" altTextSummary="Loan Guarantors table with amount."/>
    </ext>
  </extLst>
</table>
</file>

<file path=xl/tables/table14.xml><?xml version="1.0" encoding="utf-8"?>
<table xmlns="http://schemas.openxmlformats.org/spreadsheetml/2006/main" id="2" name="tblBankLoans" displayName="tblBankLoans" ref="B87:H92" totalsRowCount="1" headerRowDxfId="132" dataDxfId="131" totalsRowDxfId="130">
  <tableColumns count="7">
    <tableColumn id="1" name="LOANS" totalsRowLabel="Total" dataDxfId="129" totalsRowDxfId="128"/>
    <tableColumn id="3" name=" " dataDxfId="127" totalsRowDxfId="126"/>
    <tableColumn id="2" name="YEAR 1" totalsRowFunction="sum" dataDxfId="125" totalsRowDxfId="124"/>
    <tableColumn id="4" name="YEAR 2" dataDxfId="123" totalsRowDxfId="122"/>
    <tableColumn id="5" name="YEAR 3" dataDxfId="121" totalsRowDxfId="120"/>
    <tableColumn id="6" name="YEAR 4" dataDxfId="119" totalsRowDxfId="118"/>
    <tableColumn id="7" name="YEAR 5" dataDxfId="117" totalsRowDxfId="116"/>
  </tableColumns>
  <tableStyleInfo name="Startup Expenses" showFirstColumn="0" showLastColumn="1" showRowStripes="1" showColumnStripes="0"/>
  <extLst>
    <ext xmlns:x14="http://schemas.microsoft.com/office/spreadsheetml/2009/9/main" uri="{504A1905-F514-4f6f-8877-14C23A59335A}">
      <x14:table altText="Table" altTextSummary="Bank loans table with amount."/>
    </ext>
  </extLst>
</table>
</file>

<file path=xl/tables/table15.xml><?xml version="1.0" encoding="utf-8"?>
<table xmlns="http://schemas.openxmlformats.org/spreadsheetml/2006/main" id="3" name="tblOtherLoans" displayName="tblOtherLoans" ref="B94:H106" totalsRowCount="1" headerRowDxfId="115" dataDxfId="114" totalsRowDxfId="113">
  <tableColumns count="7">
    <tableColumn id="1" name="PUBLIC LOANS" totalsRowLabel="Total" dataDxfId="112" totalsRowDxfId="111"/>
    <tableColumn id="3" name=" " dataDxfId="110" totalsRowDxfId="109"/>
    <tableColumn id="2" name="YEAR 1" totalsRowFunction="sum" dataDxfId="108" totalsRowDxfId="107">
      <calculatedColumnFormula>D70*0.6</calculatedColumnFormula>
    </tableColumn>
    <tableColumn id="4" name="YEAR 2" dataDxfId="106" totalsRowDxfId="105"/>
    <tableColumn id="5" name="YEAR 3" dataDxfId="104" totalsRowDxfId="103"/>
    <tableColumn id="6" name="YEAR 4" dataDxfId="102" totalsRowDxfId="101"/>
    <tableColumn id="7" name="YEAR 5" dataDxfId="100" totalsRowDxfId="99"/>
  </tableColumns>
  <tableStyleInfo name="Startup Expenses" showFirstColumn="0" showLastColumn="1" showRowStripes="1" showColumnStripes="0"/>
  <extLst>
    <ext xmlns:x14="http://schemas.microsoft.com/office/spreadsheetml/2009/9/main" uri="{504A1905-F514-4f6f-8877-14C23A59335A}">
      <x14:table altText="Table" altTextSummary="Other loans table with amount."/>
    </ext>
  </extLst>
</table>
</file>

<file path=xl/tables/table16.xml><?xml version="1.0" encoding="utf-8"?>
<table xmlns="http://schemas.openxmlformats.org/spreadsheetml/2006/main" id="13" name="tblCapitalSources" displayName="tblCapitalSources" ref="B112:H116" totalsRowCount="1" headerRowDxfId="98" dataDxfId="97" totalsRowDxfId="96">
  <tableColumns count="7">
    <tableColumn id="1" name="SOURCE OF CAPITAL" totalsRowLabel="Total" dataDxfId="95" totalsRowDxfId="94"/>
    <tableColumn id="3" name=" " dataDxfId="93" totalsRowDxfId="92"/>
    <tableColumn id="2" name="YEAR 1" totalsRowFunction="sum" dataDxfId="91" totalsRowDxfId="90">
      <calculatedColumnFormula>tblOtherLoans[[#Totals],[YEAR 1]]</calculatedColumnFormula>
    </tableColumn>
    <tableColumn id="4" name="YEAR 2" dataDxfId="89" totalsRowDxfId="88"/>
    <tableColumn id="5" name="YEAR 3" dataDxfId="87" totalsRowDxfId="86"/>
    <tableColumn id="6" name="YEAR 4" dataDxfId="85" totalsRowDxfId="84"/>
    <tableColumn id="7" name="YEAR 5" dataDxfId="83" totalsRowDxfId="82"/>
  </tableColumns>
  <tableStyleInfo name="Startup Expenses" showFirstColumn="0" showLastColumn="1" showRowStripes="1" showColumnStripes="0"/>
  <extLst>
    <ext xmlns:x14="http://schemas.microsoft.com/office/spreadsheetml/2009/9/main" uri="{504A1905-F514-4f6f-8877-14C23A59335A}">
      <x14:table altText="Table" altTextSummary="Source of capital table with amount."/>
    </ext>
  </extLst>
</table>
</file>

<file path=xl/tables/table17.xml><?xml version="1.0" encoding="utf-8"?>
<table xmlns="http://schemas.openxmlformats.org/spreadsheetml/2006/main" id="17" name="tblStartupExpenses" displayName="tblStartupExpenses" ref="B118:H128" totalsRowCount="1" headerRowDxfId="81" dataDxfId="80" totalsRowDxfId="79">
  <tableColumns count="7">
    <tableColumn id="1" name="STARTUP EXPENSES" totalsRowLabel="Total" dataDxfId="78" totalsRowDxfId="77"/>
    <tableColumn id="3" name=" " dataDxfId="76" totalsRowDxfId="75"/>
    <tableColumn id="2" name="YEAR 1" totalsRowFunction="custom" dataDxfId="74" totalsRowDxfId="73">
      <totalsRowFormula>SUM(tblStartupExpenses[YEAR 1])</totalsRowFormula>
    </tableColumn>
    <tableColumn id="4" name="YEAR 2" dataDxfId="72" totalsRowDxfId="71"/>
    <tableColumn id="5" name="YEAR 3" dataDxfId="70" totalsRowDxfId="69"/>
    <tableColumn id="6" name="YEAR 4" dataDxfId="68" totalsRowDxfId="67"/>
    <tableColumn id="7" name="YEAR 5" dataDxfId="66" totalsRowDxfId="65"/>
  </tableColumns>
  <tableStyleInfo name="Startup Expenses" showFirstColumn="0" showLastColumn="0" showRowStripes="1" showColumnStripes="0"/>
  <extLst>
    <ext xmlns:x14="http://schemas.microsoft.com/office/spreadsheetml/2009/9/main" uri="{504A1905-F514-4f6f-8877-14C23A59335A}">
      <x14:table altText="Table" altTextSummary="Startup expenses table with amount."/>
    </ext>
  </extLst>
</table>
</file>

<file path=xl/tables/table18.xml><?xml version="1.0" encoding="utf-8"?>
<table xmlns="http://schemas.openxmlformats.org/spreadsheetml/2006/main" id="19" name="tblRealEstate20" displayName="tblRealEstate20" ref="B8:H19" totalsRowCount="1" dataDxfId="64" totalsRowDxfId="63" headerRowCellStyle="Heading 2">
  <autoFilter ref="B8:H18">
    <filterColumn colId="0" hiddenButton="1"/>
    <filterColumn colId="1" hiddenButton="1"/>
    <filterColumn colId="2" hiddenButton="1"/>
    <filterColumn colId="3" hiddenButton="1"/>
    <filterColumn colId="4" hiddenButton="1"/>
  </autoFilter>
  <tableColumns count="7">
    <tableColumn id="1" name="EMPLOYMENT/CASH INCOME" totalsRowLabel="Total" dataDxfId="62" totalsRowDxfId="61"/>
    <tableColumn id="6" name="Description" dataDxfId="60" totalsRowDxfId="59"/>
    <tableColumn id="7" name="Monthly" dataDxfId="58" totalsRowDxfId="57"/>
    <tableColumn id="2" name="Annual Value" totalsRowFunction="sum" dataDxfId="56" totalsRowDxfId="55"/>
    <tableColumn id="4" name="Loans/Debts to Creditors" totalsRowLabel="Total" dataDxfId="54" totalsRowDxfId="53"/>
    <tableColumn id="5" name="Total Balance/Contract" totalsRowFunction="sum" dataDxfId="52" totalsRowDxfId="51"/>
    <tableColumn id="8" name="Monthly Payment" totalsRowFunction="sum" dataDxfId="50" totalsRowDxfId="49"/>
  </tableColumns>
  <tableStyleInfo name="Startup Expenses" showFirstColumn="0" showLastColumn="0" showRowStripes="1" showColumnStripes="0"/>
  <extLst>
    <ext xmlns:x14="http://schemas.microsoft.com/office/spreadsheetml/2009/9/main" uri="{504A1905-F514-4f6f-8877-14C23A59335A}">
      <x14:table altText="Table" altTextSummary="Buildings and real estate, along with their value amount"/>
    </ext>
  </extLst>
</table>
</file>

<file path=xl/tables/table19.xml><?xml version="1.0" encoding="utf-8"?>
<table xmlns="http://schemas.openxmlformats.org/spreadsheetml/2006/main" id="28" name="tblImprovements29" displayName="tblImprovements29" ref="B21:I58" totalsRowShown="0" headerRowDxfId="48" dataDxfId="47" headerRowCellStyle="Heading 2">
  <tableColumns count="8">
    <tableColumn id="1" name="PROPERTY" dataDxfId="46"/>
    <tableColumn id="6" name="ADDRESS / DESCRIPTION" dataDxfId="45"/>
    <tableColumn id="10" name="." dataDxfId="44"/>
    <tableColumn id="2" name="Annual " dataDxfId="43"/>
    <tableColumn id="3" name="GENERAL HOUSEHOLD MONTHLY EXPENSES" dataDxfId="42"/>
    <tableColumn id="4" name="DESCRIPTION" dataDxfId="41"/>
    <tableColumn id="7" name="Monthly Payment2" dataDxfId="40"/>
    <tableColumn id="8" name="Annual Payment" dataDxfId="39"/>
  </tableColumns>
  <tableStyleInfo name="Startup Expenses" showFirstColumn="0" showLastColumn="1" showRowStripes="1" showColumnStripes="0"/>
  <extLst>
    <ext xmlns:x14="http://schemas.microsoft.com/office/spreadsheetml/2009/9/main" uri="{504A1905-F514-4f6f-8877-14C23A59335A}">
      <x14:table altText="Table" altTextSummary="Leasehold improvements table.  List of items and their amount."/>
    </ext>
  </extLst>
</table>
</file>

<file path=xl/tables/table2.xml><?xml version="1.0" encoding="utf-8"?>
<table xmlns="http://schemas.openxmlformats.org/spreadsheetml/2006/main" id="4" name="tblRealEstate" displayName="tblRealEstate" ref="B11:H16" totalsRowCount="1" headerRowDxfId="300" dataDxfId="299" totalsRowDxfId="298">
  <tableColumns count="7">
    <tableColumn id="1" name="BUILDINGS/REAL ESTATE" totalsRowLabel="Total" dataDxfId="297" totalsRowDxfId="296"/>
    <tableColumn id="3" name=" " dataDxfId="295" totalsRowDxfId="294"/>
    <tableColumn id="2" name="YEAR 1" totalsRowFunction="custom" dataDxfId="293" totalsRowDxfId="292">
      <totalsRowFormula>SUM(tblRealEstate[YEAR 1])</totalsRowFormula>
    </tableColumn>
    <tableColumn id="4" name="YEAR 2" totalsRowFunction="custom" dataDxfId="291" totalsRowDxfId="290">
      <totalsRowFormula>SUM(tblRealEstate[YEAR 2])</totalsRowFormula>
    </tableColumn>
    <tableColumn id="5" name="YEAR 3" totalsRowFunction="custom" dataDxfId="289" totalsRowDxfId="288">
      <totalsRowFormula>SUM(tblRealEstate[YEAR 3])</totalsRowFormula>
    </tableColumn>
    <tableColumn id="6" name="YEAR 4" totalsRowFunction="custom" dataDxfId="287" totalsRowDxfId="286">
      <totalsRowFormula>SUM(tblRealEstate[YEAR 4])</totalsRowFormula>
    </tableColumn>
    <tableColumn id="7" name="YEAR 5" totalsRowFunction="custom" dataDxfId="285" totalsRowDxfId="284">
      <totalsRowFormula>SUM(tblRealEstate[YEAR 5])</totalsRowFormula>
    </tableColumn>
  </tableColumns>
  <tableStyleInfo name="Startup Expenses" showFirstColumn="0" showLastColumn="1" showRowStripes="1" showColumnStripes="0"/>
  <extLst>
    <ext xmlns:x14="http://schemas.microsoft.com/office/spreadsheetml/2009/9/main" uri="{504A1905-F514-4f6f-8877-14C23A59335A}">
      <x14:table altText="Table" altTextSummary="Buildings and real estate, along with their value amount"/>
    </ext>
  </extLst>
</table>
</file>

<file path=xl/tables/table20.xml><?xml version="1.0" encoding="utf-8"?>
<table xmlns="http://schemas.openxmlformats.org/spreadsheetml/2006/main" id="53" name="tblRealEstate54" displayName="tblRealEstate54" ref="B3:G12" totalsRowCount="1">
  <tableColumns count="6">
    <tableColumn id="1" name="CURRENT EMPLOYEES" totalsRowLabel="Total" dataDxfId="38" totalsRowDxfId="37"/>
    <tableColumn id="3" name="NUMBER OF JOBS" totalsRowFunction="custom" dataDxfId="36" totalsRowDxfId="35">
      <totalsRowFormula>C11+C10+C4</totalsRowFormula>
    </tableColumn>
    <tableColumn id="2" name=" HOURLY WAGE RANGE" totalsRowFunction="sum" dataDxfId="34" totalsRowDxfId="33"/>
    <tableColumn id="6" name="AVERAGE # HOURS WORKED PER WEEK?" totalsRowFunction="sum" dataDxfId="32" totalsRowDxfId="31"/>
    <tableColumn id="4" name="ANNUAL SALARY" totalsRowFunction="sum" dataDxfId="30" totalsRowDxfId="29"/>
    <tableColumn id="5" name="MEDIAN INCOME" totalsRowFunction="custom" dataDxfId="28" totalsRowDxfId="27">
      <calculatedColumnFormula>SUM(G5:G9)</calculatedColumnFormula>
      <totalsRowFormula>G11+G10+G4</totalsRowFormula>
    </tableColumn>
  </tableColumns>
  <tableStyleInfo name="Startup Expenses" showFirstColumn="0" showLastColumn="1" showRowStripes="1" showColumnStripes="0"/>
  <extLst>
    <ext xmlns:x14="http://schemas.microsoft.com/office/spreadsheetml/2009/9/main" uri="{504A1905-F514-4f6f-8877-14C23A59335A}">
      <x14:table altText="Table" altTextSummary="Buildings and real estate, along with their value amount"/>
    </ext>
  </extLst>
</table>
</file>

<file path=xl/tables/table21.xml><?xml version="1.0" encoding="utf-8"?>
<table xmlns="http://schemas.openxmlformats.org/spreadsheetml/2006/main" id="54" name="tblImprovements55" displayName="tblImprovements55" ref="B14:G23" totalsRowCount="1" headerRowDxfId="26">
  <tableColumns count="6">
    <tableColumn id="1" name="NEW EMPLOYEES (year 1)" totalsRowLabel="Total" dataDxfId="25" totalsRowDxfId="24"/>
    <tableColumn id="3" name="NUMBER OF JOBS" totalsRowFunction="sum" dataDxfId="23" totalsRowDxfId="22"/>
    <tableColumn id="2" name="HOURLY WAGE RANGE" totalsRowFunction="sum" dataDxfId="21" totalsRowDxfId="20"/>
    <tableColumn id="4" name="AVERAGE # HOURS WORKED PER WEEK?" totalsRowFunction="custom" dataDxfId="19" totalsRowDxfId="18">
      <totalsRowFormula>SUBTOTAL(109,tblImprovements55[HOURLY WAGE RANGE])</totalsRowFormula>
    </tableColumn>
    <tableColumn id="5" name="ANNUAL SALARY" totalsRowFunction="custom" dataDxfId="17" totalsRowDxfId="16">
      <totalsRowFormula>SUBTOTAL(109,tblImprovements55[AVERAGE '# HOURS WORKED PER WEEK?])</totalsRowFormula>
    </tableColumn>
    <tableColumn id="6" name="MEDIAN INCOME" dataDxfId="15">
      <calculatedColumnFormula>tblImprovements55[[#This Row],[ANNUAL SALARY]]*tblImprovements55[[#This Row],[NUMBER OF JOBS]]</calculatedColumnFormula>
    </tableColumn>
  </tableColumns>
  <tableStyleInfo name="Startup Expenses" showFirstColumn="0" showLastColumn="1" showRowStripes="1" showColumnStripes="0"/>
  <extLst>
    <ext xmlns:x14="http://schemas.microsoft.com/office/spreadsheetml/2009/9/main" uri="{504A1905-F514-4f6f-8877-14C23A59335A}">
      <x14:table altText="Table" altTextSummary="Leasehold improvements table.  List of items and their amount."/>
    </ext>
  </extLst>
</table>
</file>

<file path=xl/tables/table22.xml><?xml version="1.0" encoding="utf-8"?>
<table xmlns="http://schemas.openxmlformats.org/spreadsheetml/2006/main" id="18" name="Table18" displayName="Table18" ref="B26:H35" totalsRowShown="0" headerRowDxfId="14" tableBorderDxfId="13">
  <autoFilter ref="B26:H35"/>
  <tableColumns count="7">
    <tableColumn id="1" name="NEW JOBS" dataDxfId="12"/>
    <tableColumn id="2" name="Year 1" dataDxfId="11">
      <calculatedColumnFormula>SUM(C28:C32)</calculatedColumnFormula>
    </tableColumn>
    <tableColumn id="3" name="Year 2" dataDxfId="10"/>
    <tableColumn id="4" name="Year 3" dataDxfId="9"/>
    <tableColumn id="5" name="Year 4" dataDxfId="8"/>
    <tableColumn id="6" name="Year 5" dataDxfId="7"/>
    <tableColumn id="7" name="TOTAL JOBS"/>
  </tableColumns>
  <tableStyleInfo name="TableStyleLight2" showFirstColumn="0" showLastColumn="0" showRowStripes="1" showColumnStripes="0"/>
</table>
</file>

<file path=xl/tables/table23.xml><?xml version="1.0" encoding="utf-8"?>
<table xmlns="http://schemas.openxmlformats.org/spreadsheetml/2006/main" id="20" name="Table20" displayName="Table20" ref="B36:H46" totalsRowShown="0" headerRowDxfId="6" headerRowBorderDxfId="5" tableBorderDxfId="4">
  <autoFilter ref="B36:H46"/>
  <tableColumns count="7">
    <tableColumn id="1" name="EXISTING JOBS"/>
    <tableColumn id="2" name="Year 1"/>
    <tableColumn id="3" name="Year 2" dataDxfId="3"/>
    <tableColumn id="4" name="Year 3" dataDxfId="2"/>
    <tableColumn id="5" name="Year 4" dataDxfId="1"/>
    <tableColumn id="6" name="Year 5" dataDxfId="0"/>
    <tableColumn id="7" name="TOTAL JOBS"/>
  </tableColumns>
  <tableStyleInfo name="TableStyleLight2" showFirstColumn="0" showLastColumn="0" showRowStripes="1" showColumnStripes="0"/>
</table>
</file>

<file path=xl/tables/table3.xml><?xml version="1.0" encoding="utf-8"?>
<table xmlns="http://schemas.openxmlformats.org/spreadsheetml/2006/main" id="5" name="tblImprovements" displayName="tblImprovements" ref="B18:H24" totalsRowCount="1" headerRowDxfId="283" dataDxfId="282" totalsRowDxfId="281">
  <tableColumns count="7">
    <tableColumn id="1" name="BUILDING IMPROVEMENTS/RENOVATION/CONSTRUCTION" totalsRowLabel="Total" dataDxfId="280" totalsRowDxfId="279"/>
    <tableColumn id="3" name=" " dataDxfId="278" totalsRowDxfId="277"/>
    <tableColumn id="2" name="YEAR 1" totalsRowFunction="custom" dataDxfId="276" totalsRowDxfId="275">
      <totalsRowFormula>SUM(tblImprovements[YEAR 1])</totalsRowFormula>
    </tableColumn>
    <tableColumn id="4" name="YEAR 2" totalsRowFunction="custom" dataDxfId="274" totalsRowDxfId="273">
      <totalsRowFormula>SUM(tblImprovements[YEAR 2])</totalsRowFormula>
    </tableColumn>
    <tableColumn id="5" name="YEAR 3" totalsRowFunction="custom" dataDxfId="272" totalsRowDxfId="271">
      <totalsRowFormula>SUM(tblImprovements[YEAR 3])</totalsRowFormula>
    </tableColumn>
    <tableColumn id="6" name="YEAR 4" totalsRowFunction="custom" dataDxfId="270" totalsRowDxfId="269">
      <totalsRowFormula>SUM(tblImprovements[YEAR 4])</totalsRowFormula>
    </tableColumn>
    <tableColumn id="7" name="YEAR 5" totalsRowFunction="custom" dataDxfId="268" totalsRowDxfId="267">
      <totalsRowFormula>SUM(tblImprovements[YEAR 5])</totalsRowFormula>
    </tableColumn>
  </tableColumns>
  <tableStyleInfo name="Startup Expenses" showFirstColumn="0" showLastColumn="1" showRowStripes="1" showColumnStripes="0"/>
  <extLst>
    <ext xmlns:x14="http://schemas.microsoft.com/office/spreadsheetml/2009/9/main" uri="{504A1905-F514-4f6f-8877-14C23A59335A}">
      <x14:table altText="Table" altTextSummary="Leasehold improvements table.  List of items and their amount."/>
    </ext>
  </extLst>
</table>
</file>

<file path=xl/tables/table4.xml><?xml version="1.0" encoding="utf-8"?>
<table xmlns="http://schemas.openxmlformats.org/spreadsheetml/2006/main" id="6" name="tblCapital" displayName="tblCapital" ref="B26:H35" totalsRowCount="1" headerRowDxfId="266" dataDxfId="265" totalsRowDxfId="264">
  <tableColumns count="7">
    <tableColumn id="1" name="CAPITAL EQUIPMENT LIST" totalsRowLabel="Total" dataDxfId="263" totalsRowDxfId="262"/>
    <tableColumn id="3" name=" " dataDxfId="261" totalsRowDxfId="260"/>
    <tableColumn id="2" name="YEAR 1" totalsRowFunction="custom" dataDxfId="259" totalsRowDxfId="258">
      <totalsRowFormula>SUM(tblCapital[YEAR 1])</totalsRowFormula>
    </tableColumn>
    <tableColumn id="4" name="YEAR 2" totalsRowFunction="custom" dataDxfId="257" totalsRowDxfId="256">
      <totalsRowFormula>SUM(tblCapital[YEAR 2])</totalsRowFormula>
    </tableColumn>
    <tableColumn id="5" name="YEAR 3" totalsRowFunction="custom" dataDxfId="255" totalsRowDxfId="254">
      <totalsRowFormula>SUM(tblCapital[YEAR 3])</totalsRowFormula>
    </tableColumn>
    <tableColumn id="6" name="YEAR 4" totalsRowFunction="custom" dataDxfId="253" totalsRowDxfId="252">
      <totalsRowFormula>SUM(tblCapital[YEAR 4])</totalsRowFormula>
    </tableColumn>
    <tableColumn id="7" name="YEAR 5" totalsRowFunction="custom" dataDxfId="251" totalsRowDxfId="250">
      <totalsRowFormula>SUM(tblCapital[YEAR 5])</totalsRowFormula>
    </tableColumn>
  </tableColumns>
  <tableStyleInfo name="Startup Expenses" showFirstColumn="0" showLastColumn="1" showRowStripes="1" showColumnStripes="0"/>
  <extLst>
    <ext xmlns:x14="http://schemas.microsoft.com/office/spreadsheetml/2009/9/main" uri="{504A1905-F514-4f6f-8877-14C23A59335A}">
      <x14:table altText="Table" altTextSummary="Capital equipment list table.  Equipment list and their amount."/>
    </ext>
  </extLst>
</table>
</file>

<file path=xl/tables/table5.xml><?xml version="1.0" encoding="utf-8"?>
<table xmlns="http://schemas.openxmlformats.org/spreadsheetml/2006/main" id="7" name="tblAdminExpenses" displayName="tblAdminExpenses" ref="B37:H44" totalsRowCount="1" headerRowDxfId="249" dataDxfId="248" totalsRowDxfId="247">
  <tableColumns count="7">
    <tableColumn id="1" name="LOCATION AND ADMIN EXPENSES" totalsRowLabel="Total" dataDxfId="246" totalsRowDxfId="245"/>
    <tableColumn id="3" name=" " dataDxfId="244" totalsRowDxfId="243"/>
    <tableColumn id="2" name="YEAR 1" totalsRowFunction="custom" dataDxfId="242" totalsRowDxfId="241">
      <totalsRowFormula>SUM(D38:H43)</totalsRowFormula>
    </tableColumn>
    <tableColumn id="4" name="YEAR 2" totalsRowFunction="custom" dataDxfId="240" totalsRowDxfId="239">
      <totalsRowFormula>SUM(E40:E43)</totalsRowFormula>
    </tableColumn>
    <tableColumn id="5" name="YEAR 3" totalsRowFunction="custom" dataDxfId="238" totalsRowDxfId="237">
      <totalsRowFormula>SUM(F40:F43)</totalsRowFormula>
    </tableColumn>
    <tableColumn id="6" name="YEAR 4" totalsRowFunction="custom" dataDxfId="236" totalsRowDxfId="235">
      <totalsRowFormula>SUM(G40:G43)</totalsRowFormula>
    </tableColumn>
    <tableColumn id="7" name="YEAR 5" totalsRowFunction="custom" dataDxfId="234" totalsRowDxfId="233">
      <totalsRowFormula>SUM(H40:H43)</totalsRowFormula>
    </tableColumn>
  </tableColumns>
  <tableStyleInfo name="Startup Expenses" showFirstColumn="0" showLastColumn="1" showRowStripes="1" showColumnStripes="0"/>
  <extLst>
    <ext xmlns:x14="http://schemas.microsoft.com/office/spreadsheetml/2009/9/main" uri="{504A1905-F514-4f6f-8877-14C23A59335A}">
      <x14:table altText="Table" altTextSummary="Location and admin expenses table.  Item names and their amount."/>
    </ext>
  </extLst>
</table>
</file>

<file path=xl/tables/table6.xml><?xml version="1.0" encoding="utf-8"?>
<table xmlns="http://schemas.openxmlformats.org/spreadsheetml/2006/main" id="8" name="tblOpeningInventory" displayName="tblOpeningInventory" ref="B46:H52" totalsRowCount="1" headerRowDxfId="232" dataDxfId="231" totalsRowDxfId="230">
  <tableColumns count="7">
    <tableColumn id="1" name="OPENING INVENTORY" totalsRowLabel="Total" dataDxfId="229" totalsRowDxfId="228"/>
    <tableColumn id="3" name=" " dataDxfId="227" totalsRowDxfId="226"/>
    <tableColumn id="2" name="YEAR 1" totalsRowFunction="sum" dataDxfId="225" totalsRowDxfId="224"/>
    <tableColumn id="4" name="YEAR 2" totalsRowFunction="custom" dataDxfId="223" totalsRowDxfId="222">
      <totalsRowFormula>SUBTOTAL(109,tblOpeningInventory[OPENING INVENTORY])</totalsRowFormula>
    </tableColumn>
    <tableColumn id="5" name="YEAR 3" totalsRowFunction="custom" dataDxfId="221" totalsRowDxfId="220">
      <totalsRowFormula>SUBTOTAL(109,tblOpeningInventory[[ ]])</totalsRowFormula>
    </tableColumn>
    <tableColumn id="6" name="YEAR 4" totalsRowFunction="custom" dataDxfId="219" totalsRowDxfId="218">
      <totalsRowFormula>SUBTOTAL(109,tblOpeningInventory[YEAR 1])</totalsRowFormula>
    </tableColumn>
    <tableColumn id="7" name="YEAR 5" totalsRowFunction="custom" dataDxfId="217" totalsRowDxfId="216">
      <totalsRowFormula>SUBTOTAL(109,tblOpeningInventory[OPENING INVENTORY])</totalsRowFormula>
    </tableColumn>
  </tableColumns>
  <tableStyleInfo name="Startup Expenses" showFirstColumn="0" showLastColumn="1" showRowStripes="1" showColumnStripes="0"/>
  <extLst>
    <ext xmlns:x14="http://schemas.microsoft.com/office/spreadsheetml/2009/9/main" uri="{504A1905-F514-4f6f-8877-14C23A59335A}">
      <x14:table altText="Table" altTextSummary="Opening inventory table.  Item names and their amount."/>
    </ext>
  </extLst>
</table>
</file>

<file path=xl/tables/table7.xml><?xml version="1.0" encoding="utf-8"?>
<table xmlns="http://schemas.openxmlformats.org/spreadsheetml/2006/main" id="9" name="tblPromoExpenses" displayName="tblPromoExpenses" ref="B54:H59" totalsRowCount="1" headerRowDxfId="215" dataDxfId="214" totalsRowDxfId="213">
  <tableColumns count="7">
    <tableColumn id="1" name="ADVERTISING AND PROMOTIONAL EXPENSES" totalsRowLabel="Total" dataDxfId="212" totalsRowDxfId="211"/>
    <tableColumn id="3" name=" " dataDxfId="210" totalsRowDxfId="209"/>
    <tableColumn id="2" name="YEAR 1" totalsRowFunction="custom" dataDxfId="208" totalsRowDxfId="207">
      <totalsRowFormula>SUM(tblPromoExpenses[YEAR 1])</totalsRowFormula>
    </tableColumn>
    <tableColumn id="4" name="YEAR 2" totalsRowFunction="custom" dataDxfId="206" totalsRowDxfId="205">
      <totalsRowFormula>SUM(tblPromoExpenses[YEAR 2])</totalsRowFormula>
    </tableColumn>
    <tableColumn id="5" name="YEAR 3" totalsRowFunction="custom" dataDxfId="204" totalsRowDxfId="203">
      <totalsRowFormula>SUM(tblPromoExpenses[YEAR 3])</totalsRowFormula>
    </tableColumn>
    <tableColumn id="6" name="YEAR 4" totalsRowFunction="custom" dataDxfId="202" totalsRowDxfId="201">
      <totalsRowFormula>SUM(tblPromoExpenses[YEAR 4])</totalsRowFormula>
    </tableColumn>
    <tableColumn id="7" name="YEAR 5" totalsRowFunction="custom" dataDxfId="200" totalsRowDxfId="199">
      <totalsRowFormula>SUM(tblPromoExpenses[YEAR 5])</totalsRowFormula>
    </tableColumn>
  </tableColumns>
  <tableStyleInfo name="Startup Expenses" showFirstColumn="0" showLastColumn="1" showRowStripes="1" showColumnStripes="0"/>
  <extLst>
    <ext xmlns:x14="http://schemas.microsoft.com/office/spreadsheetml/2009/9/main" uri="{504A1905-F514-4f6f-8877-14C23A59335A}">
      <x14:table altText="Table" altTextSummary="Advertising and promotional expenses table.  Item names and their amount."/>
    </ext>
  </extLst>
</table>
</file>

<file path=xl/tables/table8.xml><?xml version="1.0" encoding="utf-8"?>
<table xmlns="http://schemas.openxmlformats.org/spreadsheetml/2006/main" id="10" name="tblOtherExpenses" displayName="tblOtherExpenses" ref="B61:H64" totalsRowCount="1" headerRowDxfId="198" dataDxfId="197" totalsRowDxfId="196">
  <tableColumns count="7">
    <tableColumn id="1" name="OTHER EXPENSES" totalsRowLabel="Total" dataDxfId="195" totalsRowDxfId="194"/>
    <tableColumn id="3" name=" " dataDxfId="193" totalsRowDxfId="192"/>
    <tableColumn id="2" name="YEAR 1" totalsRowFunction="custom" dataDxfId="191" totalsRowDxfId="190">
      <totalsRowFormula>SUM(tblOtherExpenses[YEAR 1])</totalsRowFormula>
    </tableColumn>
    <tableColumn id="4" name="YEAR 2" dataDxfId="189" totalsRowDxfId="188"/>
    <tableColumn id="5" name="YEAR 3" dataDxfId="187" totalsRowDxfId="186"/>
    <tableColumn id="6" name="YEAR 4" dataDxfId="185" totalsRowDxfId="184"/>
    <tableColumn id="7" name="YEAR 5" dataDxfId="183" totalsRowDxfId="182"/>
  </tableColumns>
  <tableStyleInfo name="Startup Expenses" showFirstColumn="0" showLastColumn="1" showRowStripes="1" showColumnStripes="0"/>
  <extLst>
    <ext xmlns:x14="http://schemas.microsoft.com/office/spreadsheetml/2009/9/main" uri="{504A1905-F514-4f6f-8877-14C23A59335A}">
      <x14:table altText="Table" altTextSummary="Other expenses table.  Item names and their amount."/>
    </ext>
  </extLst>
</table>
</file>

<file path=xl/tables/table9.xml><?xml version="1.0" encoding="utf-8"?>
<table xmlns="http://schemas.openxmlformats.org/spreadsheetml/2006/main" id="11" name="tblContingencies" displayName="tblContingencies" ref="B66:H66" headerRowCount="0" totalsRowShown="0" headerRowDxfId="181" dataDxfId="180">
  <tableColumns count="7">
    <tableColumn id="1" name="Column1" dataDxfId="179"/>
    <tableColumn id="2" name=" " headerRowDxfId="178" dataDxfId="177"/>
    <tableColumn id="3" name="  " headerRowDxfId="176" dataDxfId="175"/>
    <tableColumn id="4" name="Column2" headerRowDxfId="174" dataDxfId="173"/>
    <tableColumn id="5" name="Column3" headerRowDxfId="172" dataDxfId="171"/>
    <tableColumn id="6" name="Column4" headerRowDxfId="170" dataDxfId="169"/>
    <tableColumn id="7" name="Column5" headerRowDxfId="168" dataDxfId="167"/>
  </tableColumns>
  <tableStyleInfo name="Startup Expenses" showFirstColumn="0" showLastColumn="0" showRowStripes="1" showColumnStripes="0"/>
  <extLst>
    <ext xmlns:x14="http://schemas.microsoft.com/office/spreadsheetml/2009/9/main" uri="{504A1905-F514-4f6f-8877-14C23A59335A}">
      <x14:table altText="Table" altTextSummary="Reserve for contingencies table with amou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 Type="http://schemas.openxmlformats.org/officeDocument/2006/relationships/drawing" Target="../drawings/drawing1.xml"/><Relationship Id="rId16" Type="http://schemas.openxmlformats.org/officeDocument/2006/relationships/table" Target="../tables/table14.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5.bin"/><Relationship Id="rId5" Type="http://schemas.openxmlformats.org/officeDocument/2006/relationships/table" Target="../tables/table23.xml"/><Relationship Id="rId4" Type="http://schemas.openxmlformats.org/officeDocument/2006/relationships/table" Target="../tables/table2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4A87"/>
    <pageSetUpPr autoPageBreaks="0" fitToPage="1"/>
  </sheetPr>
  <dimension ref="A1:H146"/>
  <sheetViews>
    <sheetView showGridLines="0" tabSelected="1" zoomScaleNormal="100" zoomScaleSheetLayoutView="100" workbookViewId="0">
      <selection activeCell="D1" sqref="D1"/>
    </sheetView>
  </sheetViews>
  <sheetFormatPr defaultRowHeight="21" customHeight="1" x14ac:dyDescent="0.2"/>
  <cols>
    <col min="1" max="1" width="2.5703125" style="126" customWidth="1"/>
    <col min="2" max="2" width="48.5703125" style="126" customWidth="1"/>
    <col min="3" max="3" width="33.28515625" style="126" customWidth="1"/>
    <col min="4" max="4" width="15" style="126" customWidth="1"/>
    <col min="5" max="8" width="13.5703125" style="126" hidden="1" customWidth="1"/>
    <col min="9" max="9" width="13.5703125" style="126" customWidth="1"/>
    <col min="10" max="16384" width="9.140625" style="126"/>
  </cols>
  <sheetData>
    <row r="1" spans="1:8" ht="41.25" customHeight="1" x14ac:dyDescent="0.2">
      <c r="A1" s="125" t="s">
        <v>5</v>
      </c>
      <c r="D1" s="128" t="s">
        <v>53</v>
      </c>
      <c r="E1" s="127"/>
      <c r="F1" s="127"/>
      <c r="G1" s="127"/>
    </row>
    <row r="10" spans="1:8" ht="21" customHeight="1" x14ac:dyDescent="0.2">
      <c r="B10" s="129" t="s">
        <v>5</v>
      </c>
    </row>
    <row r="11" spans="1:8" ht="21" customHeight="1" x14ac:dyDescent="0.2">
      <c r="B11" s="130" t="s">
        <v>39</v>
      </c>
      <c r="C11" s="126" t="s">
        <v>48</v>
      </c>
      <c r="D11" s="131" t="s">
        <v>251</v>
      </c>
      <c r="E11" s="131" t="s">
        <v>252</v>
      </c>
      <c r="F11" s="131" t="s">
        <v>253</v>
      </c>
      <c r="G11" s="131" t="s">
        <v>254</v>
      </c>
      <c r="H11" s="131" t="s">
        <v>255</v>
      </c>
    </row>
    <row r="12" spans="1:8" ht="21" customHeight="1" x14ac:dyDescent="0.2">
      <c r="B12" s="132" t="s">
        <v>54</v>
      </c>
      <c r="C12" s="126" t="s">
        <v>303</v>
      </c>
      <c r="D12" s="121"/>
      <c r="E12" s="121"/>
      <c r="F12" s="121"/>
      <c r="G12" s="121"/>
      <c r="H12" s="121"/>
    </row>
    <row r="13" spans="1:8" ht="21" customHeight="1" x14ac:dyDescent="0.2">
      <c r="B13" s="132" t="s">
        <v>55</v>
      </c>
      <c r="D13" s="121"/>
      <c r="E13" s="121"/>
      <c r="F13" s="121"/>
      <c r="G13" s="121"/>
      <c r="H13" s="121"/>
    </row>
    <row r="14" spans="1:8" ht="21" hidden="1" customHeight="1" x14ac:dyDescent="0.2">
      <c r="B14" s="132" t="s">
        <v>57</v>
      </c>
      <c r="D14" s="121"/>
      <c r="E14" s="121"/>
      <c r="F14" s="121"/>
      <c r="G14" s="121"/>
      <c r="H14" s="121"/>
    </row>
    <row r="15" spans="1:8" ht="21" customHeight="1" x14ac:dyDescent="0.2">
      <c r="B15" s="132" t="s">
        <v>56</v>
      </c>
      <c r="C15" s="126" t="s">
        <v>263</v>
      </c>
      <c r="D15" s="121"/>
      <c r="E15" s="121"/>
      <c r="F15" s="121"/>
      <c r="G15" s="121"/>
      <c r="H15" s="121"/>
    </row>
    <row r="16" spans="1:8" ht="21" customHeight="1" x14ac:dyDescent="0.2">
      <c r="B16" s="132" t="s">
        <v>37</v>
      </c>
      <c r="D16" s="121">
        <f>SUM(tblRealEstate[YEAR 1])</f>
        <v>0</v>
      </c>
      <c r="E16" s="121">
        <f>SUM(tblRealEstate[YEAR 2])</f>
        <v>0</v>
      </c>
      <c r="F16" s="121">
        <f>SUM(tblRealEstate[YEAR 3])</f>
        <v>0</v>
      </c>
      <c r="G16" s="121">
        <f>SUM(tblRealEstate[YEAR 4])</f>
        <v>0</v>
      </c>
      <c r="H16" s="121">
        <f>SUM(tblRealEstate[YEAR 5])</f>
        <v>0</v>
      </c>
    </row>
    <row r="17" spans="2:8" ht="21" customHeight="1" x14ac:dyDescent="0.2">
      <c r="B17" s="195"/>
      <c r="C17" s="195"/>
      <c r="D17" s="195"/>
    </row>
    <row r="18" spans="2:8" ht="21" customHeight="1" x14ac:dyDescent="0.2">
      <c r="B18" s="130" t="s">
        <v>227</v>
      </c>
      <c r="C18" s="126" t="s">
        <v>48</v>
      </c>
      <c r="D18" s="131" t="s">
        <v>251</v>
      </c>
      <c r="E18" s="131" t="s">
        <v>252</v>
      </c>
      <c r="F18" s="131" t="s">
        <v>253</v>
      </c>
      <c r="G18" s="131" t="s">
        <v>254</v>
      </c>
      <c r="H18" s="131" t="s">
        <v>255</v>
      </c>
    </row>
    <row r="19" spans="2:8" ht="21" customHeight="1" x14ac:dyDescent="0.2">
      <c r="B19" s="132" t="s">
        <v>301</v>
      </c>
      <c r="D19" s="121"/>
      <c r="E19" s="121"/>
      <c r="F19" s="121"/>
      <c r="G19" s="121"/>
      <c r="H19" s="121"/>
    </row>
    <row r="20" spans="2:8" ht="21" customHeight="1" x14ac:dyDescent="0.2">
      <c r="B20" s="132" t="s">
        <v>299</v>
      </c>
      <c r="D20" s="121"/>
      <c r="E20" s="121"/>
      <c r="F20" s="121"/>
      <c r="G20" s="121"/>
      <c r="H20" s="121"/>
    </row>
    <row r="21" spans="2:8" ht="21" customHeight="1" x14ac:dyDescent="0.2">
      <c r="B21" s="132" t="s">
        <v>300</v>
      </c>
      <c r="D21" s="121"/>
      <c r="E21" s="121">
        <v>0</v>
      </c>
      <c r="F21" s="121">
        <v>2000</v>
      </c>
      <c r="G21" s="121"/>
      <c r="H21" s="121"/>
    </row>
    <row r="22" spans="2:8" ht="21" customHeight="1" x14ac:dyDescent="0.2">
      <c r="B22" s="132" t="s">
        <v>302</v>
      </c>
      <c r="D22" s="121"/>
      <c r="E22" s="121"/>
      <c r="F22" s="121"/>
      <c r="G22" s="121"/>
      <c r="H22" s="121"/>
    </row>
    <row r="23" spans="2:8" ht="21" customHeight="1" x14ac:dyDescent="0.2">
      <c r="B23" s="132" t="s">
        <v>259</v>
      </c>
      <c r="D23" s="121"/>
      <c r="E23" s="121"/>
      <c r="F23" s="121"/>
      <c r="G23" s="121"/>
      <c r="H23" s="121"/>
    </row>
    <row r="24" spans="2:8" ht="21" customHeight="1" x14ac:dyDescent="0.2">
      <c r="B24" s="132" t="s">
        <v>37</v>
      </c>
      <c r="D24" s="121">
        <f>SUM(tblImprovements[YEAR 1])</f>
        <v>0</v>
      </c>
      <c r="E24" s="121">
        <f>SUM(tblImprovements[YEAR 2])</f>
        <v>0</v>
      </c>
      <c r="F24" s="121">
        <f>SUM(tblImprovements[YEAR 3])</f>
        <v>2000</v>
      </c>
      <c r="G24" s="121">
        <f>SUM(tblImprovements[YEAR 4])</f>
        <v>0</v>
      </c>
      <c r="H24" s="121">
        <f>SUM(tblImprovements[YEAR 5])</f>
        <v>0</v>
      </c>
    </row>
    <row r="25" spans="2:8" ht="21" customHeight="1" x14ac:dyDescent="0.2">
      <c r="B25" s="195"/>
      <c r="C25" s="195"/>
      <c r="D25" s="195"/>
    </row>
    <row r="26" spans="2:8" ht="21" customHeight="1" x14ac:dyDescent="0.2">
      <c r="B26" s="130" t="s">
        <v>40</v>
      </c>
      <c r="C26" s="126" t="s">
        <v>48</v>
      </c>
      <c r="D26" s="131" t="s">
        <v>251</v>
      </c>
      <c r="E26" s="131" t="s">
        <v>252</v>
      </c>
      <c r="F26" s="131" t="s">
        <v>253</v>
      </c>
      <c r="G26" s="131" t="s">
        <v>254</v>
      </c>
      <c r="H26" s="131" t="s">
        <v>255</v>
      </c>
    </row>
    <row r="27" spans="2:8" ht="21" customHeight="1" x14ac:dyDescent="0.2">
      <c r="B27" s="132" t="s">
        <v>7</v>
      </c>
      <c r="D27" s="121"/>
      <c r="E27" s="121"/>
      <c r="F27" s="121"/>
      <c r="G27" s="121"/>
      <c r="H27" s="121"/>
    </row>
    <row r="28" spans="2:8" ht="21" customHeight="1" x14ac:dyDescent="0.2">
      <c r="B28" s="132"/>
      <c r="D28" s="121"/>
      <c r="E28" s="121"/>
      <c r="F28" s="121"/>
      <c r="G28" s="121"/>
      <c r="H28" s="121"/>
    </row>
    <row r="29" spans="2:8" ht="21" customHeight="1" x14ac:dyDescent="0.2">
      <c r="B29" s="132"/>
      <c r="D29" s="121"/>
      <c r="E29" s="121"/>
      <c r="F29" s="121"/>
      <c r="G29" s="121"/>
      <c r="H29" s="121"/>
    </row>
    <row r="30" spans="2:8" ht="21" customHeight="1" x14ac:dyDescent="0.2">
      <c r="B30" s="132"/>
      <c r="D30" s="121"/>
      <c r="E30" s="121">
        <v>5000</v>
      </c>
      <c r="F30" s="121"/>
      <c r="G30" s="121"/>
      <c r="H30" s="121"/>
    </row>
    <row r="31" spans="2:8" ht="21" hidden="1" customHeight="1" x14ac:dyDescent="0.2">
      <c r="B31" s="132"/>
      <c r="D31" s="121"/>
      <c r="E31" s="121"/>
      <c r="F31" s="121"/>
      <c r="G31" s="121"/>
      <c r="H31" s="121"/>
    </row>
    <row r="32" spans="2:8" ht="21" hidden="1" customHeight="1" x14ac:dyDescent="0.2">
      <c r="B32" s="132"/>
      <c r="D32" s="121"/>
      <c r="E32" s="121"/>
      <c r="F32" s="121"/>
      <c r="G32" s="121"/>
      <c r="H32" s="121"/>
    </row>
    <row r="33" spans="2:8" ht="21" hidden="1" customHeight="1" x14ac:dyDescent="0.2">
      <c r="B33" s="132"/>
      <c r="D33" s="121"/>
      <c r="E33" s="121"/>
      <c r="F33" s="121"/>
      <c r="G33" s="121"/>
      <c r="H33" s="121"/>
    </row>
    <row r="34" spans="2:8" ht="21" hidden="1" customHeight="1" x14ac:dyDescent="0.2">
      <c r="B34" s="132"/>
      <c r="D34" s="121"/>
      <c r="E34" s="121"/>
      <c r="F34" s="121"/>
      <c r="G34" s="121"/>
      <c r="H34" s="121"/>
    </row>
    <row r="35" spans="2:8" ht="21" customHeight="1" x14ac:dyDescent="0.2">
      <c r="B35" s="132" t="s">
        <v>37</v>
      </c>
      <c r="D35" s="121">
        <f>SUM(tblCapital[YEAR 1])</f>
        <v>0</v>
      </c>
      <c r="E35" s="121">
        <f>SUM(tblCapital[YEAR 2])</f>
        <v>5000</v>
      </c>
      <c r="F35" s="121">
        <f>SUM(tblCapital[YEAR 3])</f>
        <v>0</v>
      </c>
      <c r="G35" s="121">
        <f>SUM(tblCapital[YEAR 4])</f>
        <v>0</v>
      </c>
      <c r="H35" s="121">
        <f>SUM(tblCapital[YEAR 5])</f>
        <v>0</v>
      </c>
    </row>
    <row r="36" spans="2:8" ht="21" customHeight="1" x14ac:dyDescent="0.2">
      <c r="B36" s="195"/>
      <c r="C36" s="195"/>
      <c r="D36" s="195"/>
    </row>
    <row r="37" spans="2:8" ht="21" customHeight="1" x14ac:dyDescent="0.2">
      <c r="B37" s="130" t="s">
        <v>41</v>
      </c>
      <c r="C37" s="126" t="s">
        <v>48</v>
      </c>
      <c r="D37" s="131" t="s">
        <v>251</v>
      </c>
      <c r="E37" s="131" t="s">
        <v>252</v>
      </c>
      <c r="F37" s="131" t="s">
        <v>253</v>
      </c>
      <c r="G37" s="131" t="s">
        <v>254</v>
      </c>
      <c r="H37" s="131" t="s">
        <v>255</v>
      </c>
    </row>
    <row r="38" spans="2:8" ht="21" customHeight="1" x14ac:dyDescent="0.2">
      <c r="B38" s="132" t="s">
        <v>265</v>
      </c>
      <c r="C38" s="126" t="s">
        <v>264</v>
      </c>
      <c r="D38" s="121"/>
      <c r="E38" s="121"/>
      <c r="F38" s="121"/>
      <c r="G38" s="121"/>
      <c r="H38" s="121"/>
    </row>
    <row r="39" spans="2:8" ht="21" customHeight="1" x14ac:dyDescent="0.2">
      <c r="B39" s="132" t="s">
        <v>195</v>
      </c>
      <c r="D39" s="121"/>
      <c r="E39" s="121"/>
      <c r="F39" s="121"/>
      <c r="G39" s="121"/>
      <c r="H39" s="121"/>
    </row>
    <row r="40" spans="2:8" ht="21" customHeight="1" x14ac:dyDescent="0.2">
      <c r="B40" s="132" t="s">
        <v>9</v>
      </c>
      <c r="D40" s="121"/>
      <c r="E40" s="121"/>
      <c r="F40" s="121"/>
      <c r="G40" s="121"/>
      <c r="H40" s="121"/>
    </row>
    <row r="41" spans="2:8" ht="21" customHeight="1" x14ac:dyDescent="0.2">
      <c r="B41" s="132" t="s">
        <v>130</v>
      </c>
      <c r="C41" s="126" t="s">
        <v>266</v>
      </c>
      <c r="D41" s="121"/>
      <c r="E41" s="121"/>
      <c r="F41" s="121"/>
      <c r="G41" s="121"/>
      <c r="H41" s="121"/>
    </row>
    <row r="42" spans="2:8" ht="21" customHeight="1" x14ac:dyDescent="0.2">
      <c r="B42" s="132" t="s">
        <v>305</v>
      </c>
      <c r="D42" s="121"/>
      <c r="E42" s="121"/>
      <c r="F42" s="121"/>
      <c r="G42" s="121"/>
      <c r="H42" s="121"/>
    </row>
    <row r="43" spans="2:8" ht="21" customHeight="1" x14ac:dyDescent="0.2">
      <c r="B43" s="132" t="s">
        <v>6</v>
      </c>
      <c r="D43" s="121"/>
      <c r="E43" s="121"/>
      <c r="F43" s="121"/>
      <c r="G43" s="121"/>
      <c r="H43" s="121"/>
    </row>
    <row r="44" spans="2:8" ht="21" customHeight="1" x14ac:dyDescent="0.2">
      <c r="B44" s="132" t="s">
        <v>37</v>
      </c>
      <c r="D44" s="121">
        <f>SUM(D38:H43)</f>
        <v>0</v>
      </c>
      <c r="E44" s="121">
        <f>SUM(E40:E43)</f>
        <v>0</v>
      </c>
      <c r="F44" s="121">
        <f>SUM(F40:F43)</f>
        <v>0</v>
      </c>
      <c r="G44" s="121">
        <f>SUM(G40:G43)</f>
        <v>0</v>
      </c>
      <c r="H44" s="121">
        <f>SUM(H40:H43)</f>
        <v>0</v>
      </c>
    </row>
    <row r="45" spans="2:8" ht="21" customHeight="1" x14ac:dyDescent="0.2">
      <c r="B45" s="195"/>
      <c r="C45" s="195"/>
      <c r="D45" s="195"/>
    </row>
    <row r="46" spans="2:8" ht="21" customHeight="1" x14ac:dyDescent="0.2">
      <c r="B46" s="130" t="s">
        <v>42</v>
      </c>
      <c r="C46" s="126" t="s">
        <v>48</v>
      </c>
      <c r="D46" s="131" t="s">
        <v>251</v>
      </c>
      <c r="E46" s="131" t="s">
        <v>252</v>
      </c>
      <c r="F46" s="131" t="s">
        <v>253</v>
      </c>
      <c r="G46" s="131" t="s">
        <v>254</v>
      </c>
      <c r="H46" s="131" t="s">
        <v>255</v>
      </c>
    </row>
    <row r="47" spans="2:8" ht="21" customHeight="1" x14ac:dyDescent="0.2">
      <c r="B47" s="132" t="s">
        <v>10</v>
      </c>
      <c r="D47" s="121"/>
      <c r="E47" s="121">
        <v>0</v>
      </c>
      <c r="F47" s="121">
        <v>0</v>
      </c>
      <c r="G47" s="121">
        <v>0</v>
      </c>
      <c r="H47" s="121">
        <v>0</v>
      </c>
    </row>
    <row r="48" spans="2:8" ht="21" customHeight="1" x14ac:dyDescent="0.2">
      <c r="B48" s="132" t="s">
        <v>11</v>
      </c>
      <c r="D48" s="121"/>
      <c r="E48" s="121">
        <v>0</v>
      </c>
      <c r="F48" s="121">
        <v>0</v>
      </c>
      <c r="G48" s="121">
        <v>0</v>
      </c>
      <c r="H48" s="121">
        <v>0</v>
      </c>
    </row>
    <row r="49" spans="2:8" ht="21" customHeight="1" x14ac:dyDescent="0.2">
      <c r="B49" s="132" t="s">
        <v>12</v>
      </c>
      <c r="D49" s="121"/>
      <c r="E49" s="121">
        <v>0</v>
      </c>
      <c r="F49" s="121">
        <v>0</v>
      </c>
      <c r="G49" s="121">
        <v>0</v>
      </c>
      <c r="H49" s="121">
        <v>0</v>
      </c>
    </row>
    <row r="50" spans="2:8" ht="21" customHeight="1" x14ac:dyDescent="0.2">
      <c r="B50" s="132" t="s">
        <v>13</v>
      </c>
      <c r="D50" s="121"/>
      <c r="E50" s="121">
        <v>0</v>
      </c>
      <c r="F50" s="121">
        <v>0</v>
      </c>
      <c r="G50" s="121">
        <v>0</v>
      </c>
      <c r="H50" s="121">
        <v>0</v>
      </c>
    </row>
    <row r="51" spans="2:8" ht="21" customHeight="1" x14ac:dyDescent="0.2">
      <c r="B51" s="132" t="s">
        <v>14</v>
      </c>
      <c r="D51" s="121"/>
      <c r="E51" s="121">
        <v>0</v>
      </c>
      <c r="F51" s="121">
        <v>0</v>
      </c>
      <c r="G51" s="121">
        <v>0</v>
      </c>
      <c r="H51" s="121">
        <v>0</v>
      </c>
    </row>
    <row r="52" spans="2:8" ht="21" customHeight="1" x14ac:dyDescent="0.2">
      <c r="B52" s="132" t="s">
        <v>37</v>
      </c>
      <c r="D52" s="121">
        <f>SUBTOTAL(109,tblOpeningInventory[YEAR 1])</f>
        <v>0</v>
      </c>
      <c r="E52" s="126">
        <f>SUBTOTAL(109,tblOpeningInventory[OPENING INVENTORY])</f>
        <v>0</v>
      </c>
      <c r="F52" s="126">
        <f>SUBTOTAL(109,tblOpeningInventory[[ ]])</f>
        <v>0</v>
      </c>
      <c r="G52" s="126">
        <f>SUBTOTAL(109,tblOpeningInventory[YEAR 1])</f>
        <v>0</v>
      </c>
      <c r="H52" s="126">
        <f>SUBTOTAL(109,tblOpeningInventory[OPENING INVENTORY])</f>
        <v>0</v>
      </c>
    </row>
    <row r="53" spans="2:8" ht="21" customHeight="1" x14ac:dyDescent="0.2">
      <c r="B53" s="195"/>
      <c r="C53" s="195"/>
      <c r="D53" s="195"/>
    </row>
    <row r="54" spans="2:8" ht="21" customHeight="1" x14ac:dyDescent="0.2">
      <c r="B54" s="130" t="s">
        <v>43</v>
      </c>
      <c r="C54" s="126" t="s">
        <v>48</v>
      </c>
      <c r="D54" s="131" t="s">
        <v>251</v>
      </c>
      <c r="E54" s="131" t="s">
        <v>252</v>
      </c>
      <c r="F54" s="131" t="s">
        <v>253</v>
      </c>
      <c r="G54" s="131" t="s">
        <v>254</v>
      </c>
      <c r="H54" s="131" t="s">
        <v>255</v>
      </c>
    </row>
    <row r="55" spans="2:8" ht="21" customHeight="1" x14ac:dyDescent="0.2">
      <c r="B55" s="132" t="s">
        <v>15</v>
      </c>
      <c r="C55" s="126" t="s">
        <v>304</v>
      </c>
      <c r="D55" s="121"/>
      <c r="E55" s="121"/>
      <c r="F55" s="121"/>
      <c r="G55" s="121"/>
      <c r="H55" s="121"/>
    </row>
    <row r="56" spans="2:8" ht="21" customHeight="1" x14ac:dyDescent="0.2">
      <c r="B56" s="132" t="s">
        <v>16</v>
      </c>
      <c r="D56" s="121"/>
      <c r="E56" s="121"/>
      <c r="F56" s="121"/>
      <c r="G56" s="121"/>
      <c r="H56" s="121"/>
    </row>
    <row r="57" spans="2:8" ht="21" customHeight="1" x14ac:dyDescent="0.2">
      <c r="B57" s="132" t="s">
        <v>17</v>
      </c>
      <c r="D57" s="121"/>
      <c r="E57" s="121"/>
      <c r="F57" s="121"/>
      <c r="G57" s="121"/>
      <c r="H57" s="121"/>
    </row>
    <row r="58" spans="2:8" ht="21" customHeight="1" x14ac:dyDescent="0.2">
      <c r="B58" s="132" t="s">
        <v>306</v>
      </c>
      <c r="D58" s="121">
        <v>50</v>
      </c>
      <c r="E58" s="121"/>
      <c r="F58" s="121"/>
      <c r="G58" s="121"/>
      <c r="H58" s="121"/>
    </row>
    <row r="59" spans="2:8" ht="21" customHeight="1" x14ac:dyDescent="0.2">
      <c r="B59" s="132" t="s">
        <v>37</v>
      </c>
      <c r="D59" s="121">
        <f>SUM(tblPromoExpenses[YEAR 1])</f>
        <v>50</v>
      </c>
      <c r="E59" s="121">
        <f>SUM(tblPromoExpenses[YEAR 2])</f>
        <v>0</v>
      </c>
      <c r="F59" s="121">
        <f>SUM(tblPromoExpenses[YEAR 3])</f>
        <v>0</v>
      </c>
      <c r="G59" s="121">
        <f>SUM(tblPromoExpenses[YEAR 4])</f>
        <v>0</v>
      </c>
      <c r="H59" s="121">
        <f>SUM(tblPromoExpenses[YEAR 5])</f>
        <v>0</v>
      </c>
    </row>
    <row r="60" spans="2:8" ht="21" customHeight="1" x14ac:dyDescent="0.2">
      <c r="B60" s="195"/>
      <c r="C60" s="195"/>
      <c r="D60" s="195"/>
    </row>
    <row r="61" spans="2:8" ht="21" customHeight="1" x14ac:dyDescent="0.2">
      <c r="B61" s="130" t="s">
        <v>44</v>
      </c>
      <c r="C61" s="126" t="s">
        <v>48</v>
      </c>
      <c r="D61" s="131" t="s">
        <v>251</v>
      </c>
      <c r="E61" s="131" t="s">
        <v>252</v>
      </c>
      <c r="F61" s="131" t="s">
        <v>253</v>
      </c>
      <c r="G61" s="131" t="s">
        <v>254</v>
      </c>
      <c r="H61" s="131" t="s">
        <v>255</v>
      </c>
    </row>
    <row r="62" spans="2:8" ht="21" customHeight="1" x14ac:dyDescent="0.2">
      <c r="B62" s="132" t="s">
        <v>131</v>
      </c>
      <c r="D62" s="121"/>
      <c r="E62" s="121"/>
      <c r="F62" s="121"/>
      <c r="G62" s="121"/>
      <c r="H62" s="121"/>
    </row>
    <row r="63" spans="2:8" ht="21" customHeight="1" x14ac:dyDescent="0.2">
      <c r="B63" s="132" t="s">
        <v>129</v>
      </c>
      <c r="D63" s="121"/>
      <c r="E63" s="121"/>
      <c r="F63" s="121"/>
      <c r="G63" s="121"/>
      <c r="H63" s="121"/>
    </row>
    <row r="64" spans="2:8" ht="21" customHeight="1" x14ac:dyDescent="0.2">
      <c r="B64" s="132" t="s">
        <v>37</v>
      </c>
      <c r="D64" s="121">
        <f>SUM(tblOtherExpenses[YEAR 1])</f>
        <v>0</v>
      </c>
      <c r="E64" s="121"/>
      <c r="F64" s="121"/>
      <c r="G64" s="121"/>
      <c r="H64" s="121"/>
    </row>
    <row r="65" spans="1:8" ht="21" customHeight="1" x14ac:dyDescent="0.2">
      <c r="B65" s="195"/>
      <c r="C65" s="195"/>
      <c r="D65" s="195"/>
    </row>
    <row r="66" spans="1:8" ht="21" customHeight="1" x14ac:dyDescent="0.2">
      <c r="B66" s="122" t="s">
        <v>18</v>
      </c>
      <c r="C66" s="123"/>
      <c r="D66" s="124">
        <v>0</v>
      </c>
      <c r="E66" s="124"/>
      <c r="F66" s="124"/>
      <c r="G66" s="124"/>
      <c r="H66" s="124"/>
    </row>
    <row r="67" spans="1:8" ht="21" customHeight="1" x14ac:dyDescent="0.2">
      <c r="B67" s="195"/>
      <c r="C67" s="195"/>
      <c r="D67" s="195"/>
    </row>
    <row r="68" spans="1:8" ht="21" customHeight="1" x14ac:dyDescent="0.2">
      <c r="B68" s="122" t="s">
        <v>19</v>
      </c>
      <c r="C68" s="123"/>
      <c r="D68" s="124">
        <v>0</v>
      </c>
      <c r="E68" s="124"/>
      <c r="F68" s="124"/>
      <c r="G68" s="124"/>
      <c r="H68" s="124"/>
    </row>
    <row r="69" spans="1:8" ht="21" customHeight="1" x14ac:dyDescent="0.2">
      <c r="B69" s="195"/>
      <c r="C69" s="195"/>
      <c r="D69" s="195"/>
    </row>
    <row r="70" spans="1:8" ht="21" customHeight="1" x14ac:dyDescent="0.2">
      <c r="B70" s="122" t="s">
        <v>267</v>
      </c>
      <c r="C70" s="123"/>
      <c r="D70" s="124">
        <f>tblWorkingCapital[[#All],[  ]]+tblContingencies[[#All],[  ]]+tblPromoExpenses[[#Totals],[YEAR 1]]+tblAdminExpenses[[#Totals],[YEAR 1]]+tblImprovements[[#Totals],[YEAR 1]]+tblRealEstate[[#Totals],[YEAR 1]]</f>
        <v>50</v>
      </c>
    </row>
    <row r="71" spans="1:8" ht="21" hidden="1" customHeight="1" x14ac:dyDescent="0.2"/>
    <row r="72" spans="1:8" ht="21" hidden="1" customHeight="1" x14ac:dyDescent="0.2"/>
    <row r="73" spans="1:8" ht="21" hidden="1" customHeight="1" x14ac:dyDescent="0.2"/>
    <row r="74" spans="1:8" ht="21" hidden="1" customHeight="1" x14ac:dyDescent="0.2"/>
    <row r="75" spans="1:8" ht="21" hidden="1" customHeight="1" x14ac:dyDescent="0.2"/>
    <row r="76" spans="1:8" ht="21" hidden="1" customHeight="1" x14ac:dyDescent="0.2"/>
    <row r="78" spans="1:8" ht="21" customHeight="1" x14ac:dyDescent="0.2">
      <c r="A78" s="153"/>
      <c r="B78" s="153"/>
      <c r="C78" s="153"/>
      <c r="D78" s="153"/>
    </row>
    <row r="79" spans="1:8" ht="21" customHeight="1" x14ac:dyDescent="0.2">
      <c r="B79" s="129" t="s">
        <v>0</v>
      </c>
    </row>
    <row r="80" spans="1:8" ht="21" customHeight="1" x14ac:dyDescent="0.2">
      <c r="B80" s="130" t="s">
        <v>260</v>
      </c>
      <c r="C80" s="126" t="s">
        <v>48</v>
      </c>
      <c r="D80" s="131" t="s">
        <v>251</v>
      </c>
      <c r="E80" s="131" t="s">
        <v>252</v>
      </c>
      <c r="F80" s="131" t="s">
        <v>253</v>
      </c>
      <c r="G80" s="131" t="s">
        <v>254</v>
      </c>
      <c r="H80" s="131" t="s">
        <v>255</v>
      </c>
    </row>
    <row r="81" spans="2:8" ht="21" customHeight="1" x14ac:dyDescent="0.2">
      <c r="B81" s="132" t="s">
        <v>1</v>
      </c>
      <c r="D81" s="192"/>
      <c r="E81" s="121"/>
      <c r="F81" s="121"/>
      <c r="G81" s="121"/>
      <c r="H81" s="121"/>
    </row>
    <row r="82" spans="2:8" ht="21" customHeight="1" x14ac:dyDescent="0.2">
      <c r="B82" s="132" t="s">
        <v>2</v>
      </c>
      <c r="D82" s="121"/>
      <c r="E82" s="121"/>
      <c r="F82" s="121"/>
      <c r="G82" s="121"/>
      <c r="H82" s="121"/>
    </row>
    <row r="83" spans="2:8" ht="21" customHeight="1" x14ac:dyDescent="0.2">
      <c r="B83" s="132" t="s">
        <v>2</v>
      </c>
      <c r="D83" s="121"/>
      <c r="E83" s="121"/>
      <c r="F83" s="121"/>
      <c r="G83" s="121"/>
      <c r="H83" s="121"/>
    </row>
    <row r="84" spans="2:8" ht="21" customHeight="1" x14ac:dyDescent="0.2">
      <c r="B84" s="132" t="s">
        <v>2</v>
      </c>
      <c r="D84" s="121"/>
      <c r="E84" s="121"/>
      <c r="F84" s="121"/>
      <c r="G84" s="121"/>
      <c r="H84" s="121"/>
    </row>
    <row r="85" spans="2:8" ht="21" customHeight="1" x14ac:dyDescent="0.2">
      <c r="B85" s="132" t="s">
        <v>37</v>
      </c>
      <c r="D85" s="121">
        <f>SUBTOTAL(109,tblOwnersInvestments[YEAR 1])</f>
        <v>0</v>
      </c>
      <c r="E85" s="121"/>
      <c r="F85" s="121"/>
      <c r="G85" s="121"/>
      <c r="H85" s="121"/>
    </row>
    <row r="86" spans="2:8" ht="21" customHeight="1" x14ac:dyDescent="0.2">
      <c r="B86" s="195"/>
      <c r="C86" s="195"/>
      <c r="D86" s="195"/>
    </row>
    <row r="87" spans="2:8" ht="21" customHeight="1" x14ac:dyDescent="0.2">
      <c r="B87" s="130" t="s">
        <v>58</v>
      </c>
      <c r="C87" s="126" t="s">
        <v>48</v>
      </c>
      <c r="D87" s="131" t="s">
        <v>251</v>
      </c>
      <c r="E87" s="131" t="s">
        <v>252</v>
      </c>
      <c r="F87" s="131" t="s">
        <v>253</v>
      </c>
      <c r="G87" s="131" t="s">
        <v>254</v>
      </c>
      <c r="H87" s="131" t="s">
        <v>255</v>
      </c>
    </row>
    <row r="88" spans="2:8" ht="21" customHeight="1" x14ac:dyDescent="0.2">
      <c r="B88" s="132" t="s">
        <v>3</v>
      </c>
      <c r="C88" s="158" t="s">
        <v>274</v>
      </c>
      <c r="D88" s="192"/>
      <c r="E88" s="121"/>
      <c r="F88" s="121"/>
      <c r="G88" s="121"/>
      <c r="H88" s="121"/>
    </row>
    <row r="89" spans="2:8" ht="21" customHeight="1" x14ac:dyDescent="0.2">
      <c r="B89" s="132" t="s">
        <v>4</v>
      </c>
      <c r="D89" s="121"/>
      <c r="E89" s="121"/>
      <c r="F89" s="121"/>
      <c r="G89" s="121"/>
      <c r="H89" s="121"/>
    </row>
    <row r="90" spans="2:8" ht="21" customHeight="1" x14ac:dyDescent="0.2">
      <c r="B90" s="132" t="s">
        <v>59</v>
      </c>
      <c r="D90" s="121"/>
      <c r="E90" s="121"/>
      <c r="F90" s="121"/>
      <c r="G90" s="121"/>
      <c r="H90" s="121"/>
    </row>
    <row r="91" spans="2:8" ht="21" customHeight="1" x14ac:dyDescent="0.2">
      <c r="B91" s="132" t="s">
        <v>60</v>
      </c>
      <c r="D91" s="121"/>
      <c r="E91" s="121"/>
      <c r="F91" s="121"/>
      <c r="G91" s="121"/>
      <c r="H91" s="121"/>
    </row>
    <row r="92" spans="2:8" ht="21" customHeight="1" x14ac:dyDescent="0.2">
      <c r="B92" s="132" t="s">
        <v>37</v>
      </c>
      <c r="D92" s="121">
        <f>SUBTOTAL(109,tblBankLoans[YEAR 1])</f>
        <v>0</v>
      </c>
      <c r="E92" s="121"/>
      <c r="F92" s="121"/>
      <c r="G92" s="121"/>
      <c r="H92" s="121"/>
    </row>
    <row r="93" spans="2:8" ht="21" customHeight="1" x14ac:dyDescent="0.2">
      <c r="B93" s="195"/>
      <c r="C93" s="195"/>
      <c r="D93" s="195"/>
    </row>
    <row r="94" spans="2:8" ht="21" customHeight="1" x14ac:dyDescent="0.2">
      <c r="B94" s="130" t="s">
        <v>256</v>
      </c>
      <c r="C94" s="126" t="s">
        <v>48</v>
      </c>
      <c r="D94" s="131" t="s">
        <v>251</v>
      </c>
      <c r="E94" s="131" t="s">
        <v>252</v>
      </c>
      <c r="F94" s="131" t="s">
        <v>253</v>
      </c>
      <c r="G94" s="131" t="s">
        <v>254</v>
      </c>
      <c r="H94" s="131" t="s">
        <v>255</v>
      </c>
    </row>
    <row r="95" spans="2:8" ht="21" customHeight="1" x14ac:dyDescent="0.2">
      <c r="B95" s="132" t="s">
        <v>268</v>
      </c>
      <c r="C95" s="126" t="s">
        <v>270</v>
      </c>
      <c r="D95" s="121"/>
      <c r="E95" s="121"/>
      <c r="F95" s="121"/>
      <c r="G95" s="121"/>
      <c r="H95" s="121"/>
    </row>
    <row r="96" spans="2:8" ht="21" customHeight="1" x14ac:dyDescent="0.2">
      <c r="B96" s="132" t="s">
        <v>269</v>
      </c>
      <c r="C96" s="126" t="s">
        <v>257</v>
      </c>
      <c r="D96" s="121"/>
      <c r="E96" s="121"/>
      <c r="F96" s="121"/>
      <c r="G96" s="121"/>
      <c r="H96" s="121"/>
    </row>
    <row r="97" spans="1:8" ht="21" customHeight="1" x14ac:dyDescent="0.2">
      <c r="B97" s="132" t="s">
        <v>258</v>
      </c>
      <c r="C97" s="126" t="s">
        <v>271</v>
      </c>
      <c r="D97" s="121"/>
      <c r="E97" s="121"/>
      <c r="F97" s="121"/>
      <c r="G97" s="121"/>
      <c r="H97" s="121"/>
    </row>
    <row r="98" spans="1:8" ht="21" hidden="1" customHeight="1" x14ac:dyDescent="0.2">
      <c r="B98" s="133"/>
      <c r="D98" s="121">
        <f t="shared" ref="D98:D102" si="0">D73*0.6</f>
        <v>0</v>
      </c>
      <c r="E98" s="121"/>
      <c r="F98" s="121"/>
      <c r="G98" s="121"/>
      <c r="H98" s="121"/>
    </row>
    <row r="99" spans="1:8" ht="21" hidden="1" customHeight="1" x14ac:dyDescent="0.2">
      <c r="B99" s="133"/>
      <c r="D99" s="121">
        <f t="shared" si="0"/>
        <v>0</v>
      </c>
      <c r="E99" s="121"/>
      <c r="F99" s="121"/>
      <c r="G99" s="121"/>
      <c r="H99" s="121"/>
    </row>
    <row r="100" spans="1:8" ht="21" hidden="1" customHeight="1" x14ac:dyDescent="0.2">
      <c r="B100" s="134"/>
      <c r="D100" s="121">
        <f t="shared" si="0"/>
        <v>0</v>
      </c>
      <c r="E100" s="121"/>
      <c r="F100" s="121"/>
      <c r="G100" s="121"/>
      <c r="H100" s="121"/>
    </row>
    <row r="101" spans="1:8" ht="21" customHeight="1" x14ac:dyDescent="0.2">
      <c r="B101" s="133" t="s">
        <v>6</v>
      </c>
      <c r="D101" s="121">
        <f t="shared" si="0"/>
        <v>0</v>
      </c>
      <c r="E101" s="121"/>
      <c r="F101" s="121"/>
      <c r="G101" s="121"/>
      <c r="H101" s="121"/>
    </row>
    <row r="102" spans="1:8" ht="21" customHeight="1" x14ac:dyDescent="0.2">
      <c r="B102" s="132" t="s">
        <v>61</v>
      </c>
      <c r="D102" s="121">
        <f t="shared" si="0"/>
        <v>0</v>
      </c>
      <c r="E102" s="121"/>
      <c r="F102" s="121"/>
      <c r="G102" s="121"/>
      <c r="H102" s="121"/>
    </row>
    <row r="103" spans="1:8" ht="21" hidden="1" customHeight="1" x14ac:dyDescent="0.2">
      <c r="B103" s="134"/>
      <c r="D103" s="121">
        <f>D79*0.6</f>
        <v>0</v>
      </c>
      <c r="E103" s="121"/>
      <c r="F103" s="121"/>
      <c r="G103" s="121"/>
      <c r="H103" s="121"/>
    </row>
    <row r="104" spans="1:8" ht="21" hidden="1" customHeight="1" x14ac:dyDescent="0.2">
      <c r="B104" s="134"/>
      <c r="D104" s="121"/>
      <c r="E104" s="121"/>
      <c r="F104" s="121"/>
      <c r="G104" s="121"/>
      <c r="H104" s="121"/>
    </row>
    <row r="105" spans="1:8" ht="21" hidden="1" customHeight="1" x14ac:dyDescent="0.2">
      <c r="B105" s="134"/>
      <c r="D105" s="121">
        <f>D81*0.6</f>
        <v>0</v>
      </c>
      <c r="E105" s="121"/>
      <c r="F105" s="121"/>
      <c r="G105" s="121"/>
      <c r="H105" s="121"/>
    </row>
    <row r="106" spans="1:8" ht="21" customHeight="1" x14ac:dyDescent="0.2">
      <c r="B106" s="132" t="s">
        <v>37</v>
      </c>
      <c r="D106" s="121">
        <f>SUBTOTAL(109,tblOtherLoans[YEAR 1])</f>
        <v>0</v>
      </c>
      <c r="E106" s="121"/>
      <c r="F106" s="121"/>
      <c r="G106" s="121"/>
      <c r="H106" s="121"/>
    </row>
    <row r="107" spans="1:8" ht="21" hidden="1" customHeight="1" x14ac:dyDescent="0.2">
      <c r="B107" s="195"/>
      <c r="C107" s="195"/>
      <c r="D107" s="195"/>
    </row>
    <row r="108" spans="1:8" ht="21" hidden="1" customHeight="1" x14ac:dyDescent="0.2"/>
    <row r="109" spans="1:8" ht="21" hidden="1" customHeight="1" x14ac:dyDescent="0.2"/>
    <row r="110" spans="1:8" ht="21" hidden="1" customHeight="1" x14ac:dyDescent="0.2"/>
    <row r="111" spans="1:8" ht="21" customHeight="1" x14ac:dyDescent="0.2">
      <c r="A111" s="193"/>
      <c r="B111" s="194" t="s">
        <v>20</v>
      </c>
      <c r="C111" s="193"/>
      <c r="D111" s="193"/>
    </row>
    <row r="112" spans="1:8" ht="21" customHeight="1" x14ac:dyDescent="0.2">
      <c r="B112" s="130" t="s">
        <v>38</v>
      </c>
      <c r="C112" s="126" t="s">
        <v>48</v>
      </c>
      <c r="D112" s="131" t="s">
        <v>251</v>
      </c>
      <c r="E112" s="131" t="s">
        <v>252</v>
      </c>
      <c r="F112" s="131" t="s">
        <v>253</v>
      </c>
      <c r="G112" s="131" t="s">
        <v>254</v>
      </c>
      <c r="H112" s="131" t="s">
        <v>255</v>
      </c>
    </row>
    <row r="113" spans="2:8" ht="21" customHeight="1" x14ac:dyDescent="0.2">
      <c r="B113" s="132" t="s">
        <v>21</v>
      </c>
      <c r="D113" s="121">
        <f>tblOwnersInvestments[[#Totals],[YEAR 1]]</f>
        <v>0</v>
      </c>
      <c r="E113" s="121"/>
      <c r="F113" s="121"/>
      <c r="G113" s="121"/>
      <c r="H113" s="121"/>
    </row>
    <row r="114" spans="2:8" ht="21" customHeight="1" x14ac:dyDescent="0.2">
      <c r="B114" s="132" t="s">
        <v>22</v>
      </c>
      <c r="D114" s="121">
        <f>tblBankLoans[[#Totals],[YEAR 1]]</f>
        <v>0</v>
      </c>
      <c r="E114" s="121"/>
      <c r="F114" s="121"/>
      <c r="G114" s="121"/>
      <c r="H114" s="121"/>
    </row>
    <row r="115" spans="2:8" ht="21" customHeight="1" x14ac:dyDescent="0.2">
      <c r="B115" s="132" t="s">
        <v>272</v>
      </c>
      <c r="D115" s="121">
        <f>tblOtherLoans[[#Totals],[YEAR 1]]</f>
        <v>0</v>
      </c>
      <c r="E115" s="121"/>
      <c r="F115" s="121"/>
      <c r="G115" s="121"/>
      <c r="H115" s="121"/>
    </row>
    <row r="116" spans="2:8" ht="21" customHeight="1" x14ac:dyDescent="0.2">
      <c r="B116" s="132" t="s">
        <v>37</v>
      </c>
      <c r="D116" s="121">
        <f>SUBTOTAL(109,tblCapitalSources[YEAR 1])</f>
        <v>0</v>
      </c>
      <c r="E116" s="121"/>
      <c r="F116" s="121"/>
      <c r="G116" s="121"/>
      <c r="H116" s="121"/>
    </row>
    <row r="117" spans="2:8" ht="21" customHeight="1" x14ac:dyDescent="0.2">
      <c r="B117" s="195"/>
      <c r="C117" s="195"/>
      <c r="D117" s="195"/>
    </row>
    <row r="118" spans="2:8" ht="21" customHeight="1" x14ac:dyDescent="0.2">
      <c r="B118" s="130" t="s">
        <v>5</v>
      </c>
      <c r="C118" s="126" t="s">
        <v>48</v>
      </c>
      <c r="D118" s="131" t="s">
        <v>251</v>
      </c>
      <c r="E118" s="131" t="s">
        <v>252</v>
      </c>
      <c r="F118" s="131" t="s">
        <v>253</v>
      </c>
      <c r="G118" s="131" t="s">
        <v>254</v>
      </c>
      <c r="H118" s="131" t="s">
        <v>255</v>
      </c>
    </row>
    <row r="119" spans="2:8" ht="21" customHeight="1" x14ac:dyDescent="0.2">
      <c r="B119" s="132" t="s">
        <v>226</v>
      </c>
      <c r="D119" s="121">
        <f>tblRealEstate[[#Totals],[YEAR 1]]</f>
        <v>0</v>
      </c>
      <c r="E119" s="121"/>
      <c r="F119" s="121"/>
      <c r="G119" s="121"/>
      <c r="H119" s="121"/>
    </row>
    <row r="120" spans="2:8" ht="21" customHeight="1" x14ac:dyDescent="0.2">
      <c r="B120" s="132" t="s">
        <v>225</v>
      </c>
      <c r="D120" s="121">
        <f>tblImprovements[[#Totals],[YEAR 1]]</f>
        <v>0</v>
      </c>
      <c r="E120" s="121"/>
      <c r="F120" s="121"/>
      <c r="G120" s="121"/>
      <c r="H120" s="121"/>
    </row>
    <row r="121" spans="2:8" ht="21" customHeight="1" x14ac:dyDescent="0.2">
      <c r="B121" s="132" t="s">
        <v>23</v>
      </c>
      <c r="D121" s="121">
        <f>tblCapital[[#Totals],[YEAR 1]]</f>
        <v>0</v>
      </c>
      <c r="E121" s="121"/>
      <c r="F121" s="121"/>
      <c r="G121" s="121"/>
      <c r="H121" s="121"/>
    </row>
    <row r="122" spans="2:8" ht="21" customHeight="1" x14ac:dyDescent="0.2">
      <c r="B122" s="132" t="s">
        <v>24</v>
      </c>
      <c r="D122" s="121">
        <f>tblAdminExpenses[[#Totals],[YEAR 1]]</f>
        <v>0</v>
      </c>
      <c r="E122" s="121"/>
      <c r="F122" s="121"/>
      <c r="G122" s="121"/>
      <c r="H122" s="121"/>
    </row>
    <row r="123" spans="2:8" ht="21" customHeight="1" x14ac:dyDescent="0.2">
      <c r="B123" s="132" t="s">
        <v>25</v>
      </c>
      <c r="D123" s="121"/>
      <c r="E123" s="121"/>
      <c r="F123" s="121"/>
      <c r="G123" s="121"/>
      <c r="H123" s="121"/>
    </row>
    <row r="124" spans="2:8" ht="21" customHeight="1" x14ac:dyDescent="0.2">
      <c r="B124" s="132" t="s">
        <v>26</v>
      </c>
      <c r="D124" s="121">
        <f>tblPromoExpenses[[#Totals],[YEAR 1]]</f>
        <v>50</v>
      </c>
      <c r="E124" s="121"/>
      <c r="F124" s="121"/>
      <c r="G124" s="121"/>
      <c r="H124" s="121"/>
    </row>
    <row r="125" spans="2:8" ht="21" customHeight="1" x14ac:dyDescent="0.2">
      <c r="B125" s="132" t="s">
        <v>27</v>
      </c>
      <c r="D125" s="121">
        <f>tblOtherExpenses[[#Totals],[YEAR 1]]</f>
        <v>0</v>
      </c>
      <c r="E125" s="121"/>
      <c r="F125" s="121"/>
      <c r="G125" s="121"/>
      <c r="H125" s="121"/>
    </row>
    <row r="126" spans="2:8" ht="21" customHeight="1" x14ac:dyDescent="0.2">
      <c r="B126" s="132" t="s">
        <v>28</v>
      </c>
      <c r="D126" s="121">
        <f>tblContingencies[[#All],[  ]]</f>
        <v>0</v>
      </c>
      <c r="E126" s="121"/>
      <c r="F126" s="121"/>
      <c r="G126" s="121"/>
      <c r="H126" s="121"/>
    </row>
    <row r="127" spans="2:8" ht="21" customHeight="1" x14ac:dyDescent="0.2">
      <c r="B127" s="132" t="s">
        <v>29</v>
      </c>
      <c r="D127" s="121">
        <f>tblWorkingCapital[[#All],[  ]]</f>
        <v>0</v>
      </c>
      <c r="E127" s="121"/>
      <c r="F127" s="121"/>
      <c r="G127" s="121"/>
      <c r="H127" s="121"/>
    </row>
    <row r="128" spans="2:8" ht="21" customHeight="1" x14ac:dyDescent="0.2">
      <c r="B128" s="132" t="s">
        <v>37</v>
      </c>
      <c r="D128" s="121">
        <f>SUM(tblStartupExpenses[YEAR 1])</f>
        <v>50</v>
      </c>
      <c r="E128" s="121"/>
      <c r="F128" s="121"/>
      <c r="G128" s="121"/>
      <c r="H128" s="121"/>
    </row>
    <row r="129" spans="2:4" ht="21" customHeight="1" x14ac:dyDescent="0.2">
      <c r="B129" s="195"/>
      <c r="C129" s="195"/>
      <c r="D129" s="195"/>
    </row>
    <row r="130" spans="2:4" ht="21" customHeight="1" x14ac:dyDescent="0.2">
      <c r="B130" s="129" t="s">
        <v>30</v>
      </c>
    </row>
    <row r="131" spans="2:4" ht="21" customHeight="1" x14ac:dyDescent="0.2">
      <c r="B131" s="130" t="s">
        <v>45</v>
      </c>
      <c r="C131" s="135" t="s">
        <v>50</v>
      </c>
      <c r="D131" s="131" t="s">
        <v>51</v>
      </c>
    </row>
    <row r="132" spans="2:4" ht="21" customHeight="1" x14ac:dyDescent="0.2">
      <c r="B132" s="132" t="s">
        <v>31</v>
      </c>
      <c r="C132" s="126" t="s">
        <v>307</v>
      </c>
      <c r="D132" s="121"/>
    </row>
    <row r="133" spans="2:4" ht="21" customHeight="1" x14ac:dyDescent="0.2">
      <c r="B133" s="132" t="s">
        <v>32</v>
      </c>
      <c r="D133" s="121"/>
    </row>
    <row r="134" spans="2:4" ht="21" customHeight="1" x14ac:dyDescent="0.2">
      <c r="B134" s="132" t="s">
        <v>32</v>
      </c>
      <c r="D134" s="121"/>
    </row>
    <row r="135" spans="2:4" ht="21" customHeight="1" x14ac:dyDescent="0.2">
      <c r="B135" s="132" t="s">
        <v>32</v>
      </c>
      <c r="D135" s="121"/>
    </row>
    <row r="136" spans="2:4" ht="21" customHeight="1" x14ac:dyDescent="0.2">
      <c r="B136" s="132" t="s">
        <v>37</v>
      </c>
      <c r="D136" s="121">
        <f>SUBTOTAL(109,tblCollateral[VALUE])</f>
        <v>0</v>
      </c>
    </row>
    <row r="137" spans="2:4" ht="21" customHeight="1" x14ac:dyDescent="0.2">
      <c r="B137" s="195"/>
      <c r="C137" s="195"/>
      <c r="D137" s="195"/>
    </row>
    <row r="138" spans="2:4" ht="21" customHeight="1" x14ac:dyDescent="0.2">
      <c r="B138" s="130" t="s">
        <v>46</v>
      </c>
      <c r="C138" s="126" t="s">
        <v>48</v>
      </c>
      <c r="D138" s="136" t="s">
        <v>49</v>
      </c>
    </row>
    <row r="139" spans="2:4" ht="21" customHeight="1" x14ac:dyDescent="0.2">
      <c r="B139" s="132" t="s">
        <v>308</v>
      </c>
      <c r="D139" s="154">
        <v>1</v>
      </c>
    </row>
    <row r="140" spans="2:4" ht="21" customHeight="1" x14ac:dyDescent="0.2">
      <c r="B140" s="132" t="s">
        <v>33</v>
      </c>
    </row>
    <row r="141" spans="2:4" ht="21" customHeight="1" x14ac:dyDescent="0.2">
      <c r="B141" s="132" t="s">
        <v>33</v>
      </c>
    </row>
    <row r="142" spans="2:4" ht="21" customHeight="1" x14ac:dyDescent="0.2">
      <c r="B142" s="195"/>
      <c r="C142" s="195"/>
      <c r="D142" s="195"/>
    </row>
    <row r="143" spans="2:4" ht="21" customHeight="1" x14ac:dyDescent="0.2">
      <c r="B143" s="130" t="s">
        <v>47</v>
      </c>
      <c r="C143" s="126" t="s">
        <v>48</v>
      </c>
      <c r="D143" s="136" t="s">
        <v>49</v>
      </c>
    </row>
    <row r="144" spans="2:4" ht="21" customHeight="1" x14ac:dyDescent="0.2">
      <c r="B144" s="132" t="s">
        <v>34</v>
      </c>
    </row>
    <row r="145" spans="2:2" ht="21" customHeight="1" x14ac:dyDescent="0.2">
      <c r="B145" s="132" t="s">
        <v>35</v>
      </c>
    </row>
    <row r="146" spans="2:2" ht="21" customHeight="1" x14ac:dyDescent="0.2">
      <c r="B146" s="132" t="s">
        <v>36</v>
      </c>
    </row>
  </sheetData>
  <mergeCells count="16">
    <mergeCell ref="B60:D60"/>
    <mergeCell ref="B65:D65"/>
    <mergeCell ref="B86:D86"/>
    <mergeCell ref="B142:D142"/>
    <mergeCell ref="B17:D17"/>
    <mergeCell ref="B25:D25"/>
    <mergeCell ref="B36:D36"/>
    <mergeCell ref="B45:D45"/>
    <mergeCell ref="B53:D53"/>
    <mergeCell ref="B93:D93"/>
    <mergeCell ref="B107:D107"/>
    <mergeCell ref="B117:D117"/>
    <mergeCell ref="B129:D129"/>
    <mergeCell ref="B137:D137"/>
    <mergeCell ref="B67:D67"/>
    <mergeCell ref="B69:D69"/>
  </mergeCells>
  <printOptions horizontalCentered="1"/>
  <pageMargins left="0.25" right="0.25" top="0.75" bottom="0.75" header="0.3" footer="0.3"/>
  <pageSetup fitToHeight="0" orientation="portrait" r:id="rId1"/>
  <headerFooter>
    <oddFooter>Page &amp;P of &amp;N</oddFooter>
  </headerFooter>
  <drawing r:id="rId2"/>
  <tableParts count="17">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workbookViewId="0">
      <selection activeCell="B4" sqref="B4"/>
    </sheetView>
  </sheetViews>
  <sheetFormatPr defaultColWidth="8.5703125" defaultRowHeight="12" x14ac:dyDescent="0.2"/>
  <cols>
    <col min="1" max="1" width="2.7109375" style="20" customWidth="1"/>
    <col min="2" max="2" width="36.85546875" style="19" customWidth="1"/>
    <col min="3" max="10" width="12.7109375" style="19" customWidth="1"/>
    <col min="11" max="16" width="13.7109375" style="19" customWidth="1"/>
    <col min="17" max="16384" width="8.5703125" style="19"/>
  </cols>
  <sheetData>
    <row r="1" spans="1:16" s="15" customFormat="1" ht="12" customHeight="1" x14ac:dyDescent="0.2">
      <c r="A1" s="14"/>
      <c r="B1" s="14"/>
      <c r="C1" s="14"/>
      <c r="D1" s="14"/>
    </row>
    <row r="2" spans="1:16" s="15" customFormat="1" ht="30" customHeight="1" thickBot="1" x14ac:dyDescent="0.25">
      <c r="A2" s="16"/>
      <c r="B2" s="196" t="s">
        <v>115</v>
      </c>
      <c r="C2" s="196"/>
      <c r="D2" s="196"/>
      <c r="E2" s="196"/>
      <c r="F2" s="196"/>
      <c r="G2" s="196"/>
      <c r="H2" s="196"/>
      <c r="I2" s="196"/>
      <c r="J2" s="196"/>
      <c r="K2" s="196"/>
      <c r="L2" s="196"/>
      <c r="M2" s="196"/>
      <c r="N2" s="196"/>
      <c r="O2" s="196"/>
      <c r="P2" s="196"/>
    </row>
    <row r="3" spans="1:16" ht="18" customHeight="1" thickTop="1" x14ac:dyDescent="0.2">
      <c r="A3" s="17"/>
      <c r="B3" s="18" t="str">
        <f>'Project Costs'!D1</f>
        <v>Business Name</v>
      </c>
    </row>
    <row r="4" spans="1:16" ht="18" customHeight="1" x14ac:dyDescent="0.2">
      <c r="B4" s="21">
        <f>'Personal Financial Statement'!C5</f>
        <v>43146</v>
      </c>
    </row>
    <row r="5" spans="1:16" s="25" customFormat="1" ht="38.25" customHeight="1" thickBot="1" x14ac:dyDescent="0.25">
      <c r="A5" s="20"/>
      <c r="B5" s="22"/>
      <c r="C5" s="78" t="s">
        <v>116</v>
      </c>
      <c r="D5" s="23" t="s">
        <v>117</v>
      </c>
      <c r="E5" s="23" t="s">
        <v>118</v>
      </c>
      <c r="F5" s="23" t="s">
        <v>119</v>
      </c>
      <c r="G5" s="23" t="s">
        <v>120</v>
      </c>
      <c r="H5" s="23" t="s">
        <v>121</v>
      </c>
      <c r="I5" s="23" t="s">
        <v>122</v>
      </c>
      <c r="J5" s="23" t="s">
        <v>123</v>
      </c>
      <c r="K5" s="23" t="s">
        <v>124</v>
      </c>
      <c r="L5" s="23" t="s">
        <v>125</v>
      </c>
      <c r="M5" s="23" t="s">
        <v>126</v>
      </c>
      <c r="N5" s="23" t="s">
        <v>127</v>
      </c>
      <c r="O5" s="23" t="s">
        <v>128</v>
      </c>
      <c r="P5" s="24" t="s">
        <v>62</v>
      </c>
    </row>
    <row r="6" spans="1:16" ht="18" customHeight="1" x14ac:dyDescent="0.2">
      <c r="B6" s="26" t="s">
        <v>63</v>
      </c>
      <c r="C6" s="27"/>
      <c r="D6" s="28"/>
      <c r="E6" s="28"/>
      <c r="F6" s="28"/>
      <c r="G6" s="28"/>
      <c r="H6" s="28"/>
      <c r="I6" s="28"/>
      <c r="J6" s="28"/>
      <c r="K6" s="28"/>
      <c r="L6" s="28"/>
      <c r="M6" s="28"/>
      <c r="N6" s="28"/>
      <c r="O6" s="28"/>
      <c r="P6" s="29"/>
    </row>
    <row r="7" spans="1:16" ht="18" customHeight="1" thickBot="1" x14ac:dyDescent="0.25">
      <c r="B7" s="30" t="s">
        <v>113</v>
      </c>
      <c r="C7" s="31"/>
      <c r="D7" s="32">
        <f>C45</f>
        <v>0</v>
      </c>
      <c r="E7" s="32">
        <f t="shared" ref="E7:O7" si="0">D45</f>
        <v>0</v>
      </c>
      <c r="F7" s="32">
        <f t="shared" si="0"/>
        <v>0</v>
      </c>
      <c r="G7" s="32">
        <f t="shared" si="0"/>
        <v>0</v>
      </c>
      <c r="H7" s="32">
        <f t="shared" si="0"/>
        <v>0</v>
      </c>
      <c r="I7" s="32">
        <f t="shared" si="0"/>
        <v>0</v>
      </c>
      <c r="J7" s="32">
        <f t="shared" si="0"/>
        <v>0</v>
      </c>
      <c r="K7" s="32">
        <f t="shared" si="0"/>
        <v>0</v>
      </c>
      <c r="L7" s="32">
        <f t="shared" si="0"/>
        <v>0</v>
      </c>
      <c r="M7" s="32">
        <f t="shared" si="0"/>
        <v>0</v>
      </c>
      <c r="N7" s="32">
        <f t="shared" si="0"/>
        <v>0</v>
      </c>
      <c r="O7" s="33">
        <f t="shared" si="0"/>
        <v>0</v>
      </c>
      <c r="P7" s="34"/>
    </row>
    <row r="8" spans="1:16" ht="18" customHeight="1" x14ac:dyDescent="0.2">
      <c r="B8" s="26" t="s">
        <v>64</v>
      </c>
      <c r="C8" s="35"/>
      <c r="D8" s="36"/>
      <c r="E8" s="36"/>
      <c r="F8" s="36"/>
      <c r="G8" s="36"/>
      <c r="H8" s="36"/>
      <c r="I8" s="36"/>
      <c r="J8" s="36"/>
      <c r="K8" s="36"/>
      <c r="L8" s="36"/>
      <c r="M8" s="36"/>
      <c r="N8" s="36"/>
      <c r="O8" s="36"/>
      <c r="P8" s="37"/>
    </row>
    <row r="9" spans="1:16" ht="18" customHeight="1" x14ac:dyDescent="0.2">
      <c r="B9" s="38" t="s">
        <v>65</v>
      </c>
      <c r="C9" s="39"/>
      <c r="D9" s="40"/>
      <c r="E9" s="40"/>
      <c r="F9" s="40"/>
      <c r="G9" s="40"/>
      <c r="H9" s="40"/>
      <c r="I9" s="40"/>
      <c r="J9" s="40"/>
      <c r="K9" s="40"/>
      <c r="L9" s="40"/>
      <c r="M9" s="40"/>
      <c r="N9" s="40"/>
      <c r="O9" s="40"/>
      <c r="P9" s="41">
        <v>0</v>
      </c>
    </row>
    <row r="10" spans="1:16" ht="18" customHeight="1" x14ac:dyDescent="0.2">
      <c r="B10" s="77" t="s">
        <v>66</v>
      </c>
      <c r="C10" s="39"/>
      <c r="D10" s="42"/>
      <c r="E10" s="42"/>
      <c r="F10" s="42"/>
      <c r="G10" s="42"/>
      <c r="H10" s="42"/>
      <c r="I10" s="42"/>
      <c r="J10" s="42"/>
      <c r="K10" s="42"/>
      <c r="L10" s="42"/>
      <c r="M10" s="42"/>
      <c r="N10" s="42"/>
      <c r="O10" s="42"/>
      <c r="P10" s="43">
        <v>0</v>
      </c>
    </row>
    <row r="11" spans="1:16" ht="18" customHeight="1" x14ac:dyDescent="0.2">
      <c r="B11" s="38" t="s">
        <v>67</v>
      </c>
      <c r="C11" s="40"/>
      <c r="D11" s="40"/>
      <c r="E11" s="40"/>
      <c r="F11" s="40"/>
      <c r="G11" s="40"/>
      <c r="H11" s="40"/>
      <c r="I11" s="40"/>
      <c r="J11" s="40"/>
      <c r="K11" s="40"/>
      <c r="L11" s="40"/>
      <c r="M11" s="40"/>
      <c r="N11" s="40"/>
      <c r="O11" s="40"/>
      <c r="P11" s="41">
        <v>0</v>
      </c>
    </row>
    <row r="12" spans="1:16" ht="18" customHeight="1" x14ac:dyDescent="0.2">
      <c r="B12" s="44" t="s">
        <v>68</v>
      </c>
      <c r="C12" s="45"/>
      <c r="D12" s="28"/>
      <c r="E12" s="28"/>
      <c r="F12" s="28"/>
      <c r="G12" s="28"/>
      <c r="H12" s="28"/>
      <c r="I12" s="28"/>
      <c r="J12" s="28"/>
      <c r="K12" s="28"/>
      <c r="L12" s="28"/>
      <c r="M12" s="28"/>
      <c r="N12" s="28"/>
      <c r="O12" s="28"/>
      <c r="P12" s="46"/>
    </row>
    <row r="13" spans="1:16" ht="18" customHeight="1" thickBot="1" x14ac:dyDescent="0.25">
      <c r="B13" s="30" t="s">
        <v>69</v>
      </c>
      <c r="C13" s="47">
        <f>SUM(C9:C11)</f>
        <v>0</v>
      </c>
      <c r="D13" s="47">
        <f t="shared" ref="D13:O13" si="1">SUM(D9:D11)</f>
        <v>0</v>
      </c>
      <c r="E13" s="47">
        <f t="shared" si="1"/>
        <v>0</v>
      </c>
      <c r="F13" s="47">
        <f t="shared" si="1"/>
        <v>0</v>
      </c>
      <c r="G13" s="47">
        <f t="shared" si="1"/>
        <v>0</v>
      </c>
      <c r="H13" s="47">
        <f t="shared" si="1"/>
        <v>0</v>
      </c>
      <c r="I13" s="47">
        <f t="shared" si="1"/>
        <v>0</v>
      </c>
      <c r="J13" s="47">
        <f t="shared" si="1"/>
        <v>0</v>
      </c>
      <c r="K13" s="47">
        <f t="shared" si="1"/>
        <v>0</v>
      </c>
      <c r="L13" s="47">
        <f t="shared" si="1"/>
        <v>0</v>
      </c>
      <c r="M13" s="47">
        <f t="shared" si="1"/>
        <v>0</v>
      </c>
      <c r="N13" s="47">
        <f t="shared" si="1"/>
        <v>0</v>
      </c>
      <c r="O13" s="47">
        <f t="shared" si="1"/>
        <v>0</v>
      </c>
      <c r="P13" s="48">
        <v>0</v>
      </c>
    </row>
    <row r="14" spans="1:16" ht="18" customHeight="1" x14ac:dyDescent="0.2">
      <c r="B14" s="26" t="s">
        <v>70</v>
      </c>
      <c r="C14" s="45"/>
      <c r="D14" s="28"/>
      <c r="E14" s="28"/>
      <c r="F14" s="28"/>
      <c r="G14" s="28"/>
      <c r="H14" s="28"/>
      <c r="I14" s="28"/>
      <c r="J14" s="28"/>
      <c r="K14" s="28"/>
      <c r="L14" s="28"/>
      <c r="M14" s="28"/>
      <c r="N14" s="28"/>
      <c r="O14" s="28"/>
      <c r="P14" s="49"/>
    </row>
    <row r="15" spans="1:16" ht="18" customHeight="1" thickBot="1" x14ac:dyDescent="0.25">
      <c r="B15" s="30" t="s">
        <v>71</v>
      </c>
      <c r="C15" s="47">
        <f>C7+C13</f>
        <v>0</v>
      </c>
      <c r="D15" s="47">
        <f t="shared" ref="D15:O15" si="2">D7+D13</f>
        <v>0</v>
      </c>
      <c r="E15" s="47">
        <f t="shared" si="2"/>
        <v>0</v>
      </c>
      <c r="F15" s="47">
        <f t="shared" si="2"/>
        <v>0</v>
      </c>
      <c r="G15" s="47">
        <f t="shared" si="2"/>
        <v>0</v>
      </c>
      <c r="H15" s="47">
        <f t="shared" si="2"/>
        <v>0</v>
      </c>
      <c r="I15" s="47">
        <f t="shared" si="2"/>
        <v>0</v>
      </c>
      <c r="J15" s="47">
        <f t="shared" si="2"/>
        <v>0</v>
      </c>
      <c r="K15" s="47">
        <f t="shared" si="2"/>
        <v>0</v>
      </c>
      <c r="L15" s="47">
        <f t="shared" si="2"/>
        <v>0</v>
      </c>
      <c r="M15" s="47">
        <f t="shared" si="2"/>
        <v>0</v>
      </c>
      <c r="N15" s="47">
        <f t="shared" si="2"/>
        <v>0</v>
      </c>
      <c r="O15" s="47">
        <f t="shared" si="2"/>
        <v>0</v>
      </c>
      <c r="P15" s="50"/>
    </row>
    <row r="16" spans="1:16" ht="18" customHeight="1" x14ac:dyDescent="0.2">
      <c r="B16" s="51" t="s">
        <v>72</v>
      </c>
      <c r="C16" s="52"/>
      <c r="D16" s="53"/>
      <c r="E16" s="53"/>
      <c r="F16" s="53"/>
      <c r="G16" s="53"/>
      <c r="H16" s="53"/>
      <c r="I16" s="53"/>
      <c r="J16" s="53"/>
      <c r="K16" s="53"/>
      <c r="L16" s="53"/>
      <c r="M16" s="53"/>
      <c r="N16" s="53"/>
      <c r="O16" s="53"/>
      <c r="P16" s="54"/>
    </row>
    <row r="17" spans="2:16" ht="18" customHeight="1" x14ac:dyDescent="0.2">
      <c r="B17" s="55" t="s">
        <v>73</v>
      </c>
      <c r="C17" s="40"/>
      <c r="D17" s="40"/>
      <c r="E17" s="40"/>
      <c r="F17" s="40"/>
      <c r="G17" s="40"/>
      <c r="H17" s="40"/>
      <c r="I17" s="40"/>
      <c r="J17" s="40"/>
      <c r="K17" s="40"/>
      <c r="L17" s="40"/>
      <c r="M17" s="40"/>
      <c r="N17" s="40"/>
      <c r="O17" s="40"/>
      <c r="P17" s="56">
        <f t="shared" ref="P17:P35" si="3">SUM(D17:O17)</f>
        <v>0</v>
      </c>
    </row>
    <row r="18" spans="2:16" ht="18" customHeight="1" x14ac:dyDescent="0.2">
      <c r="B18" s="57" t="s">
        <v>74</v>
      </c>
      <c r="C18" s="52"/>
      <c r="D18" s="53"/>
      <c r="E18" s="53"/>
      <c r="F18" s="53"/>
      <c r="G18" s="53"/>
      <c r="H18" s="53"/>
      <c r="I18" s="53"/>
      <c r="J18" s="53"/>
      <c r="K18" s="53"/>
      <c r="L18" s="53"/>
      <c r="M18" s="53"/>
      <c r="N18" s="53"/>
      <c r="O18" s="53"/>
      <c r="P18" s="58">
        <f t="shared" si="3"/>
        <v>0</v>
      </c>
    </row>
    <row r="19" spans="2:16" ht="18" customHeight="1" x14ac:dyDescent="0.2">
      <c r="B19" s="55" t="s">
        <v>75</v>
      </c>
      <c r="C19" s="40"/>
      <c r="D19" s="40"/>
      <c r="E19" s="40"/>
      <c r="F19" s="40"/>
      <c r="G19" s="40"/>
      <c r="H19" s="40"/>
      <c r="I19" s="40"/>
      <c r="J19" s="40"/>
      <c r="K19" s="40"/>
      <c r="L19" s="40"/>
      <c r="M19" s="40"/>
      <c r="N19" s="40"/>
      <c r="O19" s="40"/>
      <c r="P19" s="56">
        <f t="shared" si="3"/>
        <v>0</v>
      </c>
    </row>
    <row r="20" spans="2:16" ht="18" customHeight="1" x14ac:dyDescent="0.2">
      <c r="B20" s="57" t="s">
        <v>76</v>
      </c>
      <c r="C20" s="52"/>
      <c r="D20" s="53"/>
      <c r="E20" s="53"/>
      <c r="F20" s="53"/>
      <c r="G20" s="53"/>
      <c r="H20" s="53"/>
      <c r="I20" s="53"/>
      <c r="J20" s="53"/>
      <c r="K20" s="53"/>
      <c r="L20" s="53"/>
      <c r="M20" s="53"/>
      <c r="N20" s="53"/>
      <c r="O20" s="53"/>
      <c r="P20" s="58">
        <f t="shared" si="3"/>
        <v>0</v>
      </c>
    </row>
    <row r="21" spans="2:16" ht="18" customHeight="1" x14ac:dyDescent="0.2">
      <c r="B21" s="55" t="s">
        <v>77</v>
      </c>
      <c r="C21" s="40"/>
      <c r="D21" s="40"/>
      <c r="E21" s="40"/>
      <c r="F21" s="40"/>
      <c r="G21" s="40"/>
      <c r="H21" s="40"/>
      <c r="I21" s="40"/>
      <c r="J21" s="40"/>
      <c r="K21" s="40"/>
      <c r="L21" s="40"/>
      <c r="M21" s="40"/>
      <c r="N21" s="40"/>
      <c r="O21" s="40"/>
      <c r="P21" s="56">
        <f t="shared" si="3"/>
        <v>0</v>
      </c>
    </row>
    <row r="22" spans="2:16" ht="18" customHeight="1" x14ac:dyDescent="0.2">
      <c r="B22" s="57" t="s">
        <v>78</v>
      </c>
      <c r="C22" s="52"/>
      <c r="D22" s="53"/>
      <c r="E22" s="53"/>
      <c r="F22" s="53"/>
      <c r="G22" s="53"/>
      <c r="H22" s="53"/>
      <c r="I22" s="53"/>
      <c r="J22" s="53"/>
      <c r="K22" s="53"/>
      <c r="L22" s="53"/>
      <c r="M22" s="53"/>
      <c r="N22" s="53"/>
      <c r="O22" s="53"/>
      <c r="P22" s="58">
        <f t="shared" si="3"/>
        <v>0</v>
      </c>
    </row>
    <row r="23" spans="2:16" ht="18" customHeight="1" x14ac:dyDescent="0.2">
      <c r="B23" s="55" t="s">
        <v>79</v>
      </c>
      <c r="C23" s="40"/>
      <c r="D23" s="40"/>
      <c r="E23" s="40"/>
      <c r="F23" s="40"/>
      <c r="G23" s="40"/>
      <c r="H23" s="40"/>
      <c r="I23" s="40"/>
      <c r="J23" s="40"/>
      <c r="K23" s="40"/>
      <c r="L23" s="40"/>
      <c r="M23" s="40"/>
      <c r="N23" s="40"/>
      <c r="O23" s="40"/>
      <c r="P23" s="56">
        <f t="shared" si="3"/>
        <v>0</v>
      </c>
    </row>
    <row r="24" spans="2:16" ht="18" customHeight="1" x14ac:dyDescent="0.2">
      <c r="B24" s="57" t="s">
        <v>80</v>
      </c>
      <c r="C24" s="52"/>
      <c r="D24" s="53"/>
      <c r="E24" s="53"/>
      <c r="F24" s="53"/>
      <c r="G24" s="53"/>
      <c r="H24" s="53"/>
      <c r="I24" s="53"/>
      <c r="J24" s="53"/>
      <c r="K24" s="53"/>
      <c r="L24" s="53"/>
      <c r="M24" s="53"/>
      <c r="N24" s="53"/>
      <c r="O24" s="53"/>
      <c r="P24" s="58">
        <f t="shared" si="3"/>
        <v>0</v>
      </c>
    </row>
    <row r="25" spans="2:16" ht="18" customHeight="1" x14ac:dyDescent="0.2">
      <c r="B25" s="55" t="s">
        <v>81</v>
      </c>
      <c r="C25" s="40"/>
      <c r="D25" s="40"/>
      <c r="E25" s="40"/>
      <c r="F25" s="40"/>
      <c r="G25" s="40"/>
      <c r="H25" s="40"/>
      <c r="I25" s="40"/>
      <c r="J25" s="40"/>
      <c r="K25" s="40"/>
      <c r="L25" s="40"/>
      <c r="M25" s="40"/>
      <c r="N25" s="40"/>
      <c r="O25" s="40"/>
      <c r="P25" s="56">
        <f t="shared" si="3"/>
        <v>0</v>
      </c>
    </row>
    <row r="26" spans="2:16" ht="18" customHeight="1" x14ac:dyDescent="0.2">
      <c r="B26" s="57" t="s">
        <v>82</v>
      </c>
      <c r="C26" s="52"/>
      <c r="D26" s="53"/>
      <c r="E26" s="53"/>
      <c r="F26" s="53"/>
      <c r="G26" s="53"/>
      <c r="H26" s="53"/>
      <c r="I26" s="53"/>
      <c r="J26" s="53"/>
      <c r="K26" s="53"/>
      <c r="L26" s="53"/>
      <c r="M26" s="53"/>
      <c r="N26" s="53"/>
      <c r="O26" s="53"/>
      <c r="P26" s="58">
        <f t="shared" si="3"/>
        <v>0</v>
      </c>
    </row>
    <row r="27" spans="2:16" ht="18" customHeight="1" x14ac:dyDescent="0.2">
      <c r="B27" s="55" t="s">
        <v>83</v>
      </c>
      <c r="C27" s="40"/>
      <c r="D27" s="40"/>
      <c r="E27" s="40"/>
      <c r="F27" s="40"/>
      <c r="G27" s="40"/>
      <c r="H27" s="40"/>
      <c r="I27" s="40"/>
      <c r="J27" s="40"/>
      <c r="K27" s="40"/>
      <c r="L27" s="40"/>
      <c r="M27" s="40"/>
      <c r="N27" s="40"/>
      <c r="O27" s="40"/>
      <c r="P27" s="56">
        <f t="shared" si="3"/>
        <v>0</v>
      </c>
    </row>
    <row r="28" spans="2:16" ht="18" customHeight="1" x14ac:dyDescent="0.2">
      <c r="B28" s="57" t="s">
        <v>84</v>
      </c>
      <c r="C28" s="52"/>
      <c r="D28" s="53"/>
      <c r="E28" s="53"/>
      <c r="F28" s="53"/>
      <c r="G28" s="53"/>
      <c r="H28" s="53"/>
      <c r="I28" s="53"/>
      <c r="J28" s="53"/>
      <c r="K28" s="53"/>
      <c r="L28" s="53"/>
      <c r="M28" s="53"/>
      <c r="N28" s="53"/>
      <c r="O28" s="53"/>
      <c r="P28" s="58">
        <f t="shared" si="3"/>
        <v>0</v>
      </c>
    </row>
    <row r="29" spans="2:16" ht="18" customHeight="1" x14ac:dyDescent="0.2">
      <c r="B29" s="55" t="s">
        <v>85</v>
      </c>
      <c r="C29" s="40"/>
      <c r="D29" s="40"/>
      <c r="E29" s="40"/>
      <c r="F29" s="40"/>
      <c r="G29" s="40"/>
      <c r="H29" s="40"/>
      <c r="I29" s="40"/>
      <c r="J29" s="40"/>
      <c r="K29" s="40"/>
      <c r="L29" s="40"/>
      <c r="M29" s="40"/>
      <c r="N29" s="40"/>
      <c r="O29" s="40"/>
      <c r="P29" s="56">
        <f t="shared" si="3"/>
        <v>0</v>
      </c>
    </row>
    <row r="30" spans="2:16" ht="18" customHeight="1" x14ac:dyDescent="0.2">
      <c r="B30" s="57" t="s">
        <v>86</v>
      </c>
      <c r="C30" s="52"/>
      <c r="D30" s="53"/>
      <c r="E30" s="53"/>
      <c r="F30" s="53"/>
      <c r="G30" s="53"/>
      <c r="H30" s="53"/>
      <c r="I30" s="53"/>
      <c r="J30" s="53"/>
      <c r="K30" s="53"/>
      <c r="L30" s="53"/>
      <c r="M30" s="53"/>
      <c r="N30" s="53"/>
      <c r="O30" s="53"/>
      <c r="P30" s="58">
        <f t="shared" si="3"/>
        <v>0</v>
      </c>
    </row>
    <row r="31" spans="2:16" ht="18" customHeight="1" x14ac:dyDescent="0.2">
      <c r="B31" s="55" t="s">
        <v>87</v>
      </c>
      <c r="C31" s="40"/>
      <c r="D31" s="40"/>
      <c r="E31" s="40"/>
      <c r="F31" s="40"/>
      <c r="G31" s="40"/>
      <c r="H31" s="40"/>
      <c r="I31" s="40"/>
      <c r="J31" s="40"/>
      <c r="K31" s="40"/>
      <c r="L31" s="40"/>
      <c r="M31" s="40"/>
      <c r="N31" s="40"/>
      <c r="O31" s="40"/>
      <c r="P31" s="56">
        <f t="shared" si="3"/>
        <v>0</v>
      </c>
    </row>
    <row r="32" spans="2:16" ht="18" customHeight="1" x14ac:dyDescent="0.2">
      <c r="B32" s="57" t="s">
        <v>88</v>
      </c>
      <c r="C32" s="52"/>
      <c r="D32" s="53"/>
      <c r="E32" s="53"/>
      <c r="F32" s="53"/>
      <c r="G32" s="53"/>
      <c r="H32" s="53"/>
      <c r="I32" s="53"/>
      <c r="J32" s="53"/>
      <c r="K32" s="53"/>
      <c r="L32" s="53"/>
      <c r="M32" s="53"/>
      <c r="N32" s="53"/>
      <c r="O32" s="53"/>
      <c r="P32" s="58">
        <f t="shared" si="3"/>
        <v>0</v>
      </c>
    </row>
    <row r="33" spans="2:16" ht="18" customHeight="1" x14ac:dyDescent="0.2">
      <c r="B33" s="55"/>
      <c r="C33" s="40"/>
      <c r="D33" s="40"/>
      <c r="E33" s="40"/>
      <c r="F33" s="40"/>
      <c r="G33" s="40"/>
      <c r="H33" s="40"/>
      <c r="I33" s="40"/>
      <c r="J33" s="40"/>
      <c r="K33" s="40"/>
      <c r="L33" s="40"/>
      <c r="M33" s="40"/>
      <c r="N33" s="40"/>
      <c r="O33" s="40"/>
      <c r="P33" s="56">
        <f t="shared" si="3"/>
        <v>0</v>
      </c>
    </row>
    <row r="34" spans="2:16" ht="18" customHeight="1" x14ac:dyDescent="0.2">
      <c r="B34" s="57"/>
      <c r="C34" s="52"/>
      <c r="D34" s="53"/>
      <c r="E34" s="53"/>
      <c r="F34" s="53"/>
      <c r="G34" s="53"/>
      <c r="H34" s="53"/>
      <c r="I34" s="53"/>
      <c r="J34" s="53"/>
      <c r="K34" s="53"/>
      <c r="L34" s="53"/>
      <c r="M34" s="53"/>
      <c r="N34" s="53"/>
      <c r="O34" s="53"/>
      <c r="P34" s="58">
        <f t="shared" si="3"/>
        <v>0</v>
      </c>
    </row>
    <row r="35" spans="2:16" ht="18" customHeight="1" x14ac:dyDescent="0.2">
      <c r="B35" s="55" t="s">
        <v>89</v>
      </c>
      <c r="C35" s="40"/>
      <c r="D35" s="40"/>
      <c r="E35" s="40"/>
      <c r="F35" s="40"/>
      <c r="G35" s="40"/>
      <c r="H35" s="40"/>
      <c r="I35" s="40"/>
      <c r="J35" s="40"/>
      <c r="K35" s="40"/>
      <c r="L35" s="40"/>
      <c r="M35" s="40"/>
      <c r="N35" s="40"/>
      <c r="O35" s="40"/>
      <c r="P35" s="56">
        <f t="shared" si="3"/>
        <v>0</v>
      </c>
    </row>
    <row r="36" spans="2:16" ht="18" customHeight="1" thickBot="1" x14ac:dyDescent="0.25">
      <c r="B36" s="59" t="s">
        <v>90</v>
      </c>
      <c r="C36" s="47">
        <f>SUM(C17:C35)</f>
        <v>0</v>
      </c>
      <c r="D36" s="47">
        <f t="shared" ref="D36:O36" si="4">SUM(D17:D35)</f>
        <v>0</v>
      </c>
      <c r="E36" s="47">
        <f t="shared" si="4"/>
        <v>0</v>
      </c>
      <c r="F36" s="47">
        <f t="shared" si="4"/>
        <v>0</v>
      </c>
      <c r="G36" s="47">
        <f t="shared" si="4"/>
        <v>0</v>
      </c>
      <c r="H36" s="47">
        <f t="shared" si="4"/>
        <v>0</v>
      </c>
      <c r="I36" s="47">
        <f t="shared" si="4"/>
        <v>0</v>
      </c>
      <c r="J36" s="47">
        <f t="shared" si="4"/>
        <v>0</v>
      </c>
      <c r="K36" s="47">
        <f t="shared" si="4"/>
        <v>0</v>
      </c>
      <c r="L36" s="47">
        <f t="shared" si="4"/>
        <v>0</v>
      </c>
      <c r="M36" s="47">
        <f t="shared" si="4"/>
        <v>0</v>
      </c>
      <c r="N36" s="47">
        <f t="shared" si="4"/>
        <v>0</v>
      </c>
      <c r="O36" s="47">
        <f t="shared" si="4"/>
        <v>0</v>
      </c>
      <c r="P36" s="48">
        <v>0</v>
      </c>
    </row>
    <row r="37" spans="2:16" ht="18" customHeight="1" x14ac:dyDescent="0.2">
      <c r="B37" s="55" t="s">
        <v>91</v>
      </c>
      <c r="C37" s="40"/>
      <c r="D37" s="40"/>
      <c r="E37" s="40"/>
      <c r="F37" s="40"/>
      <c r="G37" s="40"/>
      <c r="H37" s="40"/>
      <c r="I37" s="40"/>
      <c r="J37" s="40"/>
      <c r="K37" s="40"/>
      <c r="L37" s="40"/>
      <c r="M37" s="40"/>
      <c r="N37" s="40"/>
      <c r="O37" s="40"/>
      <c r="P37" s="56">
        <f t="shared" ref="P37:P42" si="5">SUM(D37:O37)</f>
        <v>0</v>
      </c>
    </row>
    <row r="38" spans="2:16" ht="18" customHeight="1" x14ac:dyDescent="0.2">
      <c r="B38" s="57" t="s">
        <v>92</v>
      </c>
      <c r="C38" s="52"/>
      <c r="D38" s="53"/>
      <c r="E38" s="53"/>
      <c r="F38" s="53"/>
      <c r="G38" s="53"/>
      <c r="H38" s="53"/>
      <c r="I38" s="53"/>
      <c r="J38" s="53"/>
      <c r="K38" s="53"/>
      <c r="L38" s="53"/>
      <c r="M38" s="53"/>
      <c r="N38" s="53"/>
      <c r="O38" s="53"/>
      <c r="P38" s="58">
        <f t="shared" si="5"/>
        <v>0</v>
      </c>
    </row>
    <row r="39" spans="2:16" ht="18" customHeight="1" x14ac:dyDescent="0.2">
      <c r="B39" s="55" t="s">
        <v>93</v>
      </c>
      <c r="C39" s="40"/>
      <c r="D39" s="40"/>
      <c r="E39" s="40"/>
      <c r="F39" s="40"/>
      <c r="G39" s="40"/>
      <c r="H39" s="40"/>
      <c r="I39" s="40"/>
      <c r="J39" s="40"/>
      <c r="K39" s="40"/>
      <c r="L39" s="40"/>
      <c r="M39" s="40"/>
      <c r="N39" s="40"/>
      <c r="O39" s="40"/>
      <c r="P39" s="56">
        <f t="shared" si="5"/>
        <v>0</v>
      </c>
    </row>
    <row r="40" spans="2:16" ht="18" customHeight="1" x14ac:dyDescent="0.2">
      <c r="B40" s="57" t="s">
        <v>94</v>
      </c>
      <c r="C40" s="52"/>
      <c r="D40" s="53"/>
      <c r="E40" s="53"/>
      <c r="F40" s="53"/>
      <c r="G40" s="53"/>
      <c r="H40" s="53"/>
      <c r="I40" s="53"/>
      <c r="J40" s="53"/>
      <c r="K40" s="53"/>
      <c r="L40" s="53"/>
      <c r="M40" s="53"/>
      <c r="N40" s="53"/>
      <c r="O40" s="53"/>
      <c r="P40" s="58">
        <f t="shared" si="5"/>
        <v>0</v>
      </c>
    </row>
    <row r="41" spans="2:16" ht="18" customHeight="1" x14ac:dyDescent="0.2">
      <c r="B41" s="55" t="s">
        <v>95</v>
      </c>
      <c r="C41" s="40"/>
      <c r="D41" s="40"/>
      <c r="E41" s="40"/>
      <c r="F41" s="40"/>
      <c r="G41" s="40"/>
      <c r="H41" s="40"/>
      <c r="I41" s="40"/>
      <c r="J41" s="40"/>
      <c r="K41" s="40"/>
      <c r="L41" s="40"/>
      <c r="M41" s="40"/>
      <c r="N41" s="40"/>
      <c r="O41" s="40"/>
      <c r="P41" s="56">
        <f t="shared" si="5"/>
        <v>0</v>
      </c>
    </row>
    <row r="42" spans="2:16" ht="18" customHeight="1" x14ac:dyDescent="0.2">
      <c r="B42" s="51" t="s">
        <v>96</v>
      </c>
      <c r="C42" s="52"/>
      <c r="D42" s="53"/>
      <c r="E42" s="53"/>
      <c r="F42" s="53"/>
      <c r="G42" s="53"/>
      <c r="H42" s="53"/>
      <c r="I42" s="53"/>
      <c r="J42" s="53"/>
      <c r="K42" s="53"/>
      <c r="L42" s="53"/>
      <c r="M42" s="53"/>
      <c r="N42" s="53"/>
      <c r="O42" s="53"/>
      <c r="P42" s="58">
        <f t="shared" si="5"/>
        <v>0</v>
      </c>
    </row>
    <row r="43" spans="2:16" ht="18" customHeight="1" thickBot="1" x14ac:dyDescent="0.25">
      <c r="B43" s="60" t="s">
        <v>97</v>
      </c>
      <c r="C43" s="47">
        <f>SUM(C36:C41)</f>
        <v>0</v>
      </c>
      <c r="D43" s="47">
        <f t="shared" ref="D43:O43" si="6">SUM(D36:D41)</f>
        <v>0</v>
      </c>
      <c r="E43" s="47">
        <f t="shared" si="6"/>
        <v>0</v>
      </c>
      <c r="F43" s="47">
        <f t="shared" si="6"/>
        <v>0</v>
      </c>
      <c r="G43" s="47">
        <f t="shared" si="6"/>
        <v>0</v>
      </c>
      <c r="H43" s="47">
        <f t="shared" si="6"/>
        <v>0</v>
      </c>
      <c r="I43" s="47">
        <f t="shared" si="6"/>
        <v>0</v>
      </c>
      <c r="J43" s="47">
        <f t="shared" si="6"/>
        <v>0</v>
      </c>
      <c r="K43" s="47">
        <f t="shared" si="6"/>
        <v>0</v>
      </c>
      <c r="L43" s="47">
        <f t="shared" si="6"/>
        <v>0</v>
      </c>
      <c r="M43" s="47">
        <f t="shared" si="6"/>
        <v>0</v>
      </c>
      <c r="N43" s="47">
        <f t="shared" si="6"/>
        <v>0</v>
      </c>
      <c r="O43" s="47">
        <f t="shared" si="6"/>
        <v>0</v>
      </c>
      <c r="P43" s="48">
        <f>SUM(C43:O43)</f>
        <v>0</v>
      </c>
    </row>
    <row r="44" spans="2:16" ht="18" customHeight="1" x14ac:dyDescent="0.2">
      <c r="B44" s="61" t="s">
        <v>98</v>
      </c>
      <c r="C44" s="62"/>
      <c r="D44" s="63"/>
      <c r="E44" s="63"/>
      <c r="F44" s="63"/>
      <c r="G44" s="63"/>
      <c r="H44" s="63"/>
      <c r="I44" s="63"/>
      <c r="J44" s="63"/>
      <c r="K44" s="63"/>
      <c r="L44" s="63"/>
      <c r="M44" s="63"/>
      <c r="N44" s="63"/>
      <c r="O44" s="63"/>
      <c r="P44" s="64"/>
    </row>
    <row r="45" spans="2:16" ht="18" customHeight="1" thickBot="1" x14ac:dyDescent="0.25">
      <c r="B45" s="65" t="s">
        <v>99</v>
      </c>
      <c r="C45" s="47">
        <f t="shared" ref="C45:O45" si="7">C15-C43</f>
        <v>0</v>
      </c>
      <c r="D45" s="47">
        <f t="shared" si="7"/>
        <v>0</v>
      </c>
      <c r="E45" s="47">
        <f t="shared" si="7"/>
        <v>0</v>
      </c>
      <c r="F45" s="47">
        <f t="shared" si="7"/>
        <v>0</v>
      </c>
      <c r="G45" s="47">
        <f t="shared" si="7"/>
        <v>0</v>
      </c>
      <c r="H45" s="47">
        <f t="shared" si="7"/>
        <v>0</v>
      </c>
      <c r="I45" s="47">
        <f t="shared" si="7"/>
        <v>0</v>
      </c>
      <c r="J45" s="47">
        <f t="shared" si="7"/>
        <v>0</v>
      </c>
      <c r="K45" s="47">
        <f t="shared" si="7"/>
        <v>0</v>
      </c>
      <c r="L45" s="47">
        <f t="shared" si="7"/>
        <v>0</v>
      </c>
      <c r="M45" s="47">
        <f t="shared" si="7"/>
        <v>0</v>
      </c>
      <c r="N45" s="47">
        <f t="shared" si="7"/>
        <v>0</v>
      </c>
      <c r="O45" s="47">
        <f t="shared" si="7"/>
        <v>0</v>
      </c>
      <c r="P45" s="66"/>
    </row>
    <row r="46" spans="2:16" ht="18" customHeight="1" x14ac:dyDescent="0.2">
      <c r="B46" s="67" t="s">
        <v>100</v>
      </c>
      <c r="C46" s="52"/>
      <c r="D46" s="53"/>
      <c r="E46" s="53"/>
      <c r="F46" s="53"/>
      <c r="G46" s="53"/>
      <c r="H46" s="53"/>
      <c r="I46" s="53"/>
      <c r="J46" s="53"/>
      <c r="K46" s="53"/>
      <c r="L46" s="53"/>
      <c r="M46" s="53"/>
      <c r="N46" s="53"/>
      <c r="O46" s="53"/>
      <c r="P46" s="54"/>
    </row>
    <row r="47" spans="2:16" ht="18" customHeight="1" x14ac:dyDescent="0.2">
      <c r="B47" s="68" t="s">
        <v>101</v>
      </c>
      <c r="C47" s="40"/>
      <c r="D47" s="40"/>
      <c r="E47" s="40"/>
      <c r="F47" s="40"/>
      <c r="G47" s="40"/>
      <c r="H47" s="40"/>
      <c r="I47" s="40"/>
      <c r="J47" s="40"/>
      <c r="K47" s="40"/>
      <c r="L47" s="40"/>
      <c r="M47" s="40"/>
      <c r="N47" s="40"/>
      <c r="O47" s="40"/>
      <c r="P47" s="45"/>
    </row>
    <row r="48" spans="2:16" ht="18" customHeight="1" x14ac:dyDescent="0.2">
      <c r="B48" s="69" t="s">
        <v>102</v>
      </c>
      <c r="C48" s="70"/>
      <c r="D48" s="52"/>
      <c r="E48" s="53"/>
      <c r="F48" s="53"/>
      <c r="G48" s="53"/>
      <c r="H48" s="53"/>
      <c r="I48" s="53"/>
      <c r="J48" s="53"/>
      <c r="K48" s="53"/>
      <c r="L48" s="53"/>
      <c r="M48" s="53"/>
      <c r="N48" s="53"/>
      <c r="O48" s="53"/>
      <c r="P48" s="58">
        <f>SUM(D48:O48)</f>
        <v>0</v>
      </c>
    </row>
    <row r="49" spans="2:16" ht="18" customHeight="1" x14ac:dyDescent="0.2">
      <c r="B49" s="71" t="s">
        <v>103</v>
      </c>
      <c r="C49" s="70"/>
      <c r="D49" s="40"/>
      <c r="E49" s="40"/>
      <c r="F49" s="40"/>
      <c r="G49" s="40"/>
      <c r="H49" s="40"/>
      <c r="I49" s="40"/>
      <c r="J49" s="40"/>
      <c r="K49" s="40"/>
      <c r="L49" s="40"/>
      <c r="M49" s="40"/>
      <c r="N49" s="40"/>
      <c r="O49" s="40"/>
      <c r="P49" s="72"/>
    </row>
    <row r="50" spans="2:16" ht="18" customHeight="1" x14ac:dyDescent="0.2">
      <c r="B50" s="69" t="s">
        <v>104</v>
      </c>
      <c r="C50" s="70"/>
      <c r="D50" s="52"/>
      <c r="E50" s="53"/>
      <c r="F50" s="53"/>
      <c r="G50" s="53"/>
      <c r="H50" s="53"/>
      <c r="I50" s="53"/>
      <c r="J50" s="53"/>
      <c r="K50" s="53"/>
      <c r="L50" s="53"/>
      <c r="M50" s="53"/>
      <c r="N50" s="53"/>
      <c r="O50" s="53"/>
      <c r="P50" s="58">
        <f>SUM(D50:O50)</f>
        <v>0</v>
      </c>
    </row>
    <row r="51" spans="2:16" ht="18" customHeight="1" x14ac:dyDescent="0.2">
      <c r="B51" s="71" t="s">
        <v>105</v>
      </c>
      <c r="C51" s="70"/>
      <c r="D51" s="40"/>
      <c r="E51" s="40"/>
      <c r="F51" s="40"/>
      <c r="G51" s="40"/>
      <c r="H51" s="40"/>
      <c r="I51" s="40"/>
      <c r="J51" s="40"/>
      <c r="K51" s="40"/>
      <c r="L51" s="40"/>
      <c r="M51" s="40"/>
      <c r="N51" s="40"/>
      <c r="O51" s="40"/>
      <c r="P51" s="72"/>
    </row>
    <row r="52" spans="2:16" ht="18" customHeight="1" x14ac:dyDescent="0.2">
      <c r="B52" s="69" t="s">
        <v>106</v>
      </c>
      <c r="C52" s="70"/>
      <c r="D52" s="52"/>
      <c r="E52" s="53"/>
      <c r="F52" s="53"/>
      <c r="G52" s="53"/>
      <c r="H52" s="53"/>
      <c r="I52" s="53"/>
      <c r="J52" s="53"/>
      <c r="K52" s="53"/>
      <c r="L52" s="53"/>
      <c r="M52" s="53"/>
      <c r="N52" s="53"/>
      <c r="O52" s="53"/>
      <c r="P52" s="72"/>
    </row>
    <row r="53" spans="2:16" ht="18" customHeight="1" x14ac:dyDescent="0.2">
      <c r="B53" s="71" t="s">
        <v>107</v>
      </c>
      <c r="C53" s="70"/>
      <c r="D53" s="40"/>
      <c r="E53" s="40"/>
      <c r="F53" s="40"/>
      <c r="G53" s="40"/>
      <c r="H53" s="40"/>
      <c r="I53" s="40"/>
      <c r="J53" s="40"/>
      <c r="K53" s="40"/>
      <c r="L53" s="40"/>
      <c r="M53" s="40"/>
      <c r="N53" s="40"/>
      <c r="O53" s="40"/>
      <c r="P53" s="56">
        <f>SUM(D53:O53)</f>
        <v>0</v>
      </c>
    </row>
    <row r="56" spans="2:16" ht="18" customHeight="1" x14ac:dyDescent="0.2">
      <c r="B56" s="73" t="s">
        <v>108</v>
      </c>
    </row>
    <row r="57" spans="2:16" ht="18" customHeight="1" x14ac:dyDescent="0.2">
      <c r="B57" s="74" t="s">
        <v>109</v>
      </c>
      <c r="C57" s="75" t="str">
        <f>+IF(D6+P13-P42=O43,"Verified","Error")</f>
        <v>Verified</v>
      </c>
    </row>
    <row r="58" spans="2:16" ht="18" customHeight="1" x14ac:dyDescent="0.2">
      <c r="B58" s="74" t="s">
        <v>110</v>
      </c>
      <c r="C58" s="76" t="str">
        <f>+IF(P45+C46-P9-P10-P47=O46,"Verified","Error")</f>
        <v>Verified</v>
      </c>
    </row>
    <row r="59" spans="2:16" ht="18" customHeight="1" x14ac:dyDescent="0.2">
      <c r="B59" s="74" t="s">
        <v>111</v>
      </c>
      <c r="C59" s="76" t="str">
        <f>+IF(P42=SUM(P37:P41),"Verified","Error")</f>
        <v>Verified</v>
      </c>
    </row>
    <row r="60" spans="2:16" ht="18" customHeight="1" x14ac:dyDescent="0.2">
      <c r="B60" s="74" t="s">
        <v>112</v>
      </c>
      <c r="C60" s="76" t="str">
        <f>+IF(SUM(D13:O13)=SUM(P9:P11),"Verified","Error")</f>
        <v>Verified</v>
      </c>
    </row>
  </sheetData>
  <mergeCells count="1">
    <mergeCell ref="B2:P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A87"/>
    <pageSetUpPr fitToPage="1"/>
  </sheetPr>
  <dimension ref="A1:P65"/>
  <sheetViews>
    <sheetView workbookViewId="0">
      <selection activeCell="D7" sqref="D7"/>
    </sheetView>
  </sheetViews>
  <sheetFormatPr defaultColWidth="8.5703125" defaultRowHeight="12" x14ac:dyDescent="0.2"/>
  <cols>
    <col min="1" max="1" width="2.7109375" style="20" customWidth="1"/>
    <col min="2" max="2" width="36.85546875" style="19" customWidth="1"/>
    <col min="3" max="10" width="12.7109375" style="19" customWidth="1"/>
    <col min="11" max="16" width="13.7109375" style="19" customWidth="1"/>
    <col min="17" max="16384" width="8.5703125" style="19"/>
  </cols>
  <sheetData>
    <row r="1" spans="1:16" s="15" customFormat="1" ht="12" customHeight="1" x14ac:dyDescent="0.2">
      <c r="A1" s="14"/>
      <c r="B1" s="14"/>
      <c r="C1" s="14"/>
      <c r="D1" s="14"/>
    </row>
    <row r="2" spans="1:16" s="15" customFormat="1" ht="30" customHeight="1" thickBot="1" x14ac:dyDescent="0.25">
      <c r="A2" s="16"/>
      <c r="B2" s="197" t="s">
        <v>310</v>
      </c>
      <c r="C2" s="197"/>
      <c r="D2" s="197"/>
      <c r="E2" s="197"/>
      <c r="F2" s="197"/>
      <c r="G2" s="197"/>
      <c r="H2" s="197"/>
      <c r="I2" s="197"/>
      <c r="J2" s="197"/>
      <c r="K2" s="197"/>
      <c r="L2" s="197"/>
      <c r="M2" s="197"/>
      <c r="N2" s="197"/>
      <c r="O2" s="197"/>
      <c r="P2" s="197"/>
    </row>
    <row r="3" spans="1:16" ht="18" customHeight="1" thickTop="1" x14ac:dyDescent="0.2">
      <c r="A3" s="17"/>
      <c r="B3" s="150" t="str">
        <f>'Project Costs'!D1</f>
        <v>Business Name</v>
      </c>
    </row>
    <row r="4" spans="1:16" ht="18" customHeight="1" x14ac:dyDescent="0.2">
      <c r="B4" s="21" t="s">
        <v>309</v>
      </c>
    </row>
    <row r="5" spans="1:16" s="25" customFormat="1" ht="27" customHeight="1" thickBot="1" x14ac:dyDescent="0.25">
      <c r="A5" s="20"/>
      <c r="B5" s="22"/>
      <c r="C5" s="78" t="s">
        <v>114</v>
      </c>
      <c r="D5" s="23" t="s">
        <v>117</v>
      </c>
      <c r="E5" s="23" t="s">
        <v>118</v>
      </c>
      <c r="F5" s="23" t="s">
        <v>119</v>
      </c>
      <c r="G5" s="23" t="s">
        <v>120</v>
      </c>
      <c r="H5" s="23" t="s">
        <v>121</v>
      </c>
      <c r="I5" s="23" t="s">
        <v>122</v>
      </c>
      <c r="J5" s="23" t="s">
        <v>123</v>
      </c>
      <c r="K5" s="23" t="s">
        <v>124</v>
      </c>
      <c r="L5" s="23" t="s">
        <v>125</v>
      </c>
      <c r="M5" s="23" t="s">
        <v>126</v>
      </c>
      <c r="N5" s="23" t="s">
        <v>127</v>
      </c>
      <c r="O5" s="23" t="s">
        <v>128</v>
      </c>
      <c r="P5" s="24" t="s">
        <v>62</v>
      </c>
    </row>
    <row r="6" spans="1:16" ht="18" customHeight="1" x14ac:dyDescent="0.2">
      <c r="B6" s="26" t="s">
        <v>294</v>
      </c>
      <c r="C6" s="27"/>
      <c r="D6" s="28"/>
      <c r="E6" s="28"/>
      <c r="F6" s="28"/>
      <c r="G6" s="28"/>
      <c r="H6" s="28"/>
      <c r="I6" s="28"/>
      <c r="J6" s="28"/>
      <c r="K6" s="28"/>
      <c r="L6" s="28"/>
      <c r="M6" s="28"/>
      <c r="N6" s="28"/>
      <c r="O6" s="28"/>
      <c r="P6" s="29"/>
    </row>
    <row r="7" spans="1:16" ht="18" customHeight="1" thickBot="1" x14ac:dyDescent="0.25">
      <c r="B7" s="30" t="s">
        <v>113</v>
      </c>
      <c r="C7" s="31">
        <f>'Previous Year Actuals'!P7</f>
        <v>0</v>
      </c>
      <c r="D7" s="32"/>
      <c r="E7" s="32"/>
      <c r="F7" s="32"/>
      <c r="G7" s="32"/>
      <c r="H7" s="32"/>
      <c r="I7" s="32"/>
      <c r="J7" s="32"/>
      <c r="K7" s="32"/>
      <c r="L7" s="32"/>
      <c r="M7" s="32"/>
      <c r="N7" s="32"/>
      <c r="O7" s="33"/>
      <c r="P7" s="34"/>
    </row>
    <row r="8" spans="1:16" ht="18" customHeight="1" x14ac:dyDescent="0.2">
      <c r="B8" s="26" t="s">
        <v>64</v>
      </c>
      <c r="C8" s="35"/>
      <c r="D8" s="36"/>
      <c r="E8" s="36"/>
      <c r="F8" s="36"/>
      <c r="G8" s="36"/>
      <c r="H8" s="36"/>
      <c r="I8" s="36"/>
      <c r="J8" s="36"/>
      <c r="K8" s="36"/>
      <c r="L8" s="36"/>
      <c r="M8" s="36"/>
      <c r="N8" s="36"/>
      <c r="O8" s="36"/>
      <c r="P8" s="37"/>
    </row>
    <row r="9" spans="1:16" ht="18" customHeight="1" x14ac:dyDescent="0.2">
      <c r="B9" s="38" t="s">
        <v>295</v>
      </c>
      <c r="C9" s="39">
        <f>'Previous Year Actuals'!P9</f>
        <v>0</v>
      </c>
      <c r="D9" s="187"/>
      <c r="E9" s="187"/>
      <c r="F9" s="187"/>
      <c r="G9" s="187"/>
      <c r="H9" s="187"/>
      <c r="I9" s="187"/>
      <c r="J9" s="187"/>
      <c r="K9" s="187"/>
      <c r="L9" s="187"/>
      <c r="M9" s="187"/>
      <c r="N9" s="187"/>
      <c r="O9" s="187"/>
      <c r="P9" s="41">
        <f>SUM(D9:O9)</f>
        <v>0</v>
      </c>
    </row>
    <row r="10" spans="1:16" ht="18" customHeight="1" x14ac:dyDescent="0.2">
      <c r="B10" s="77" t="s">
        <v>296</v>
      </c>
      <c r="C10" s="39">
        <f>'Previous Year Actuals'!P10</f>
        <v>0</v>
      </c>
      <c r="D10" s="42"/>
      <c r="E10" s="42"/>
      <c r="F10" s="42"/>
      <c r="G10" s="42"/>
      <c r="H10" s="42"/>
      <c r="I10" s="42"/>
      <c r="J10" s="42"/>
      <c r="K10" s="42"/>
      <c r="L10" s="42"/>
      <c r="M10" s="42"/>
      <c r="N10" s="42"/>
      <c r="O10" s="42"/>
      <c r="P10" s="43">
        <f>SUM(D10:O10)</f>
        <v>0</v>
      </c>
    </row>
    <row r="11" spans="1:16" ht="18" customHeight="1" x14ac:dyDescent="0.2">
      <c r="B11" s="38" t="s">
        <v>279</v>
      </c>
      <c r="C11" s="39"/>
      <c r="D11" s="40"/>
      <c r="E11" s="40"/>
      <c r="F11" s="40"/>
      <c r="G11" s="40"/>
      <c r="H11" s="40"/>
      <c r="I11" s="40"/>
      <c r="J11" s="40"/>
      <c r="K11" s="40"/>
      <c r="L11" s="40"/>
      <c r="M11" s="40"/>
      <c r="N11" s="40"/>
      <c r="O11" s="40"/>
      <c r="P11" s="41">
        <f>SUM(D11:O11)</f>
        <v>0</v>
      </c>
    </row>
    <row r="12" spans="1:16" ht="18" customHeight="1" x14ac:dyDescent="0.2">
      <c r="B12" s="38" t="s">
        <v>280</v>
      </c>
      <c r="C12" s="39">
        <f>'Previous Year Actuals'!P12</f>
        <v>0</v>
      </c>
      <c r="D12" s="42"/>
      <c r="E12" s="42"/>
      <c r="F12" s="42"/>
      <c r="G12" s="42"/>
      <c r="H12" s="42"/>
      <c r="I12" s="42"/>
      <c r="J12" s="42"/>
      <c r="K12" s="42"/>
      <c r="L12" s="42"/>
      <c r="M12" s="42"/>
      <c r="N12" s="42"/>
      <c r="O12" s="42"/>
      <c r="P12" s="43">
        <f>SUM(D12:O12)</f>
        <v>0</v>
      </c>
    </row>
    <row r="13" spans="1:16" ht="18" customHeight="1" thickBot="1" x14ac:dyDescent="0.25">
      <c r="B13" s="188" t="s">
        <v>288</v>
      </c>
      <c r="C13" s="189">
        <f>'Previous Year Actuals'!P11</f>
        <v>0</v>
      </c>
      <c r="D13" s="190"/>
      <c r="E13" s="190"/>
      <c r="F13" s="190"/>
      <c r="G13" s="190"/>
      <c r="H13" s="190"/>
      <c r="I13" s="190"/>
      <c r="J13" s="190"/>
      <c r="K13" s="190"/>
      <c r="L13" s="190"/>
      <c r="M13" s="190"/>
      <c r="N13" s="190"/>
      <c r="O13" s="190"/>
      <c r="P13" s="190">
        <f t="shared" ref="P13" si="0">SUM(P8:P12)</f>
        <v>0</v>
      </c>
    </row>
    <row r="14" spans="1:16" ht="18" customHeight="1" x14ac:dyDescent="0.2">
      <c r="B14" s="184" t="s">
        <v>284</v>
      </c>
      <c r="C14" s="185">
        <f>'Previous Year Actuals'!P14</f>
        <v>0</v>
      </c>
      <c r="D14" s="186"/>
      <c r="E14" s="186"/>
      <c r="F14" s="186"/>
      <c r="G14" s="186"/>
      <c r="H14" s="186"/>
      <c r="I14" s="186"/>
      <c r="J14" s="186"/>
      <c r="K14" s="186"/>
      <c r="L14" s="186"/>
      <c r="M14" s="186"/>
      <c r="N14" s="186"/>
      <c r="O14" s="186"/>
      <c r="P14" s="167"/>
    </row>
    <row r="15" spans="1:16" ht="18" customHeight="1" x14ac:dyDescent="0.2">
      <c r="B15" s="77" t="s">
        <v>285</v>
      </c>
      <c r="C15" s="39"/>
      <c r="D15" s="40"/>
      <c r="E15" s="40"/>
      <c r="F15" s="40"/>
      <c r="G15" s="40"/>
      <c r="H15" s="40"/>
      <c r="I15" s="40"/>
      <c r="J15" s="40"/>
      <c r="K15" s="40"/>
      <c r="L15" s="40"/>
      <c r="M15" s="40"/>
      <c r="N15" s="40"/>
      <c r="O15" s="40"/>
      <c r="P15" s="41">
        <f>SUM(D15:O15)</f>
        <v>0</v>
      </c>
    </row>
    <row r="16" spans="1:16" ht="18" customHeight="1" x14ac:dyDescent="0.2">
      <c r="B16" s="38" t="s">
        <v>286</v>
      </c>
      <c r="C16" s="39">
        <f>'Previous Year Actuals'!P14</f>
        <v>0</v>
      </c>
      <c r="D16" s="42"/>
      <c r="E16" s="42"/>
      <c r="F16" s="42"/>
      <c r="G16" s="42"/>
      <c r="H16" s="42"/>
      <c r="I16" s="42"/>
      <c r="J16" s="42"/>
      <c r="K16" s="42"/>
      <c r="L16" s="42"/>
      <c r="M16" s="42"/>
      <c r="N16" s="42"/>
      <c r="O16" s="42"/>
      <c r="P16" s="43">
        <f>SUM(D16:O16)</f>
        <v>0</v>
      </c>
    </row>
    <row r="17" spans="2:16" ht="18" customHeight="1" x14ac:dyDescent="0.2">
      <c r="B17" s="77" t="s">
        <v>287</v>
      </c>
      <c r="C17" s="39"/>
      <c r="D17" s="40"/>
      <c r="E17" s="40"/>
      <c r="F17" s="40"/>
      <c r="G17" s="40"/>
      <c r="H17" s="40"/>
      <c r="I17" s="40"/>
      <c r="J17" s="40"/>
      <c r="K17" s="40"/>
      <c r="L17" s="40"/>
      <c r="M17" s="40"/>
      <c r="N17" s="40"/>
      <c r="O17" s="40"/>
      <c r="P17" s="41">
        <f>SUM(D17:O17)</f>
        <v>0</v>
      </c>
    </row>
    <row r="18" spans="2:16" ht="18" customHeight="1" thickBot="1" x14ac:dyDescent="0.25">
      <c r="B18" s="30" t="s">
        <v>69</v>
      </c>
      <c r="C18" s="47">
        <f>SUM(C9:C13)</f>
        <v>0</v>
      </c>
      <c r="D18" s="47"/>
      <c r="E18" s="47"/>
      <c r="F18" s="47"/>
      <c r="G18" s="47"/>
      <c r="H18" s="47"/>
      <c r="I18" s="47"/>
      <c r="J18" s="47"/>
      <c r="K18" s="47"/>
      <c r="L18" s="47"/>
      <c r="M18" s="47"/>
      <c r="N18" s="47"/>
      <c r="O18" s="47"/>
      <c r="P18" s="47">
        <f>SUM(P15:P17)</f>
        <v>0</v>
      </c>
    </row>
    <row r="19" spans="2:16" ht="18" customHeight="1" x14ac:dyDescent="0.2">
      <c r="B19" s="26" t="s">
        <v>70</v>
      </c>
      <c r="C19" s="45"/>
      <c r="D19" s="28"/>
      <c r="E19" s="28"/>
      <c r="F19" s="28"/>
      <c r="G19" s="28"/>
      <c r="H19" s="28"/>
      <c r="I19" s="28"/>
      <c r="J19" s="28"/>
      <c r="K19" s="28"/>
      <c r="L19" s="28"/>
      <c r="M19" s="28"/>
      <c r="N19" s="28"/>
      <c r="O19" s="28"/>
      <c r="P19" s="49"/>
    </row>
    <row r="20" spans="2:16" ht="18" customHeight="1" thickBot="1" x14ac:dyDescent="0.25">
      <c r="B20" s="30" t="s">
        <v>71</v>
      </c>
      <c r="C20" s="47">
        <f>C7+C18</f>
        <v>0</v>
      </c>
      <c r="D20" s="47"/>
      <c r="E20" s="47"/>
      <c r="F20" s="47"/>
      <c r="G20" s="47"/>
      <c r="H20" s="47"/>
      <c r="I20" s="47"/>
      <c r="J20" s="47"/>
      <c r="K20" s="47"/>
      <c r="L20" s="47"/>
      <c r="M20" s="47"/>
      <c r="N20" s="47"/>
      <c r="O20" s="47"/>
      <c r="P20" s="47">
        <f t="shared" ref="P20" si="1">P13-P18</f>
        <v>0</v>
      </c>
    </row>
    <row r="21" spans="2:16" ht="18" customHeight="1" x14ac:dyDescent="0.2">
      <c r="B21" s="51" t="s">
        <v>72</v>
      </c>
      <c r="C21" s="52"/>
      <c r="D21" s="53"/>
      <c r="E21" s="53"/>
      <c r="F21" s="53"/>
      <c r="G21" s="53"/>
      <c r="H21" s="53"/>
      <c r="I21" s="53"/>
      <c r="J21" s="53"/>
      <c r="K21" s="53"/>
      <c r="L21" s="53"/>
      <c r="M21" s="53"/>
      <c r="N21" s="53"/>
      <c r="O21" s="53"/>
      <c r="P21" s="54"/>
    </row>
    <row r="22" spans="2:16" ht="18" customHeight="1" x14ac:dyDescent="0.2">
      <c r="B22" s="55" t="s">
        <v>73</v>
      </c>
      <c r="C22" s="40">
        <f>'Previous Year Actuals'!P17</f>
        <v>0</v>
      </c>
      <c r="D22" s="169"/>
      <c r="E22" s="169"/>
      <c r="F22" s="169"/>
      <c r="G22" s="169"/>
      <c r="H22" s="169"/>
      <c r="I22" s="169"/>
      <c r="J22" s="169"/>
      <c r="K22" s="169"/>
      <c r="L22" s="169"/>
      <c r="M22" s="169"/>
      <c r="N22" s="169"/>
      <c r="O22" s="169"/>
      <c r="P22" s="56">
        <f t="shared" ref="P22:P40" si="2">SUM(D22:O22)</f>
        <v>0</v>
      </c>
    </row>
    <row r="23" spans="2:16" ht="18" customHeight="1" x14ac:dyDescent="0.2">
      <c r="B23" s="57" t="s">
        <v>74</v>
      </c>
      <c r="C23" s="40">
        <f>'Previous Year Actuals'!P18</f>
        <v>0</v>
      </c>
      <c r="D23" s="178"/>
      <c r="E23" s="178"/>
      <c r="F23" s="178"/>
      <c r="G23" s="178"/>
      <c r="H23" s="178"/>
      <c r="I23" s="178"/>
      <c r="J23" s="178"/>
      <c r="K23" s="178"/>
      <c r="L23" s="178"/>
      <c r="M23" s="178"/>
      <c r="N23" s="178"/>
      <c r="O23" s="178"/>
      <c r="P23" s="58">
        <f t="shared" si="2"/>
        <v>0</v>
      </c>
    </row>
    <row r="24" spans="2:16" ht="18" customHeight="1" x14ac:dyDescent="0.2">
      <c r="B24" s="55" t="s">
        <v>75</v>
      </c>
      <c r="C24" s="40">
        <f>'Previous Year Actuals'!P19</f>
        <v>0</v>
      </c>
      <c r="D24" s="169"/>
      <c r="E24" s="169"/>
      <c r="F24" s="169"/>
      <c r="G24" s="169"/>
      <c r="H24" s="169"/>
      <c r="I24" s="169"/>
      <c r="J24" s="169"/>
      <c r="K24" s="169"/>
      <c r="L24" s="169"/>
      <c r="M24" s="169"/>
      <c r="N24" s="169"/>
      <c r="O24" s="169"/>
      <c r="P24" s="56">
        <f t="shared" si="2"/>
        <v>0</v>
      </c>
    </row>
    <row r="25" spans="2:16" ht="18" customHeight="1" x14ac:dyDescent="0.2">
      <c r="B25" s="57" t="s">
        <v>76</v>
      </c>
      <c r="C25" s="40">
        <f>'Previous Year Actuals'!P20</f>
        <v>0</v>
      </c>
      <c r="D25" s="178"/>
      <c r="E25" s="178"/>
      <c r="F25" s="178"/>
      <c r="G25" s="178"/>
      <c r="H25" s="178"/>
      <c r="I25" s="178"/>
      <c r="J25" s="178"/>
      <c r="K25" s="178"/>
      <c r="L25" s="178"/>
      <c r="M25" s="178"/>
      <c r="N25" s="178"/>
      <c r="O25" s="178"/>
      <c r="P25" s="58">
        <f t="shared" si="2"/>
        <v>0</v>
      </c>
    </row>
    <row r="26" spans="2:16" ht="18" customHeight="1" x14ac:dyDescent="0.2">
      <c r="B26" s="55" t="s">
        <v>77</v>
      </c>
      <c r="C26" s="40">
        <f>'Previous Year Actuals'!P21</f>
        <v>0</v>
      </c>
      <c r="D26" s="169"/>
      <c r="E26" s="169"/>
      <c r="F26" s="169"/>
      <c r="G26" s="169"/>
      <c r="H26" s="169"/>
      <c r="I26" s="169"/>
      <c r="J26" s="169"/>
      <c r="K26" s="169"/>
      <c r="L26" s="169"/>
      <c r="M26" s="169"/>
      <c r="N26" s="169"/>
      <c r="O26" s="169"/>
      <c r="P26" s="56">
        <f t="shared" si="2"/>
        <v>0</v>
      </c>
    </row>
    <row r="27" spans="2:16" ht="18" customHeight="1" x14ac:dyDescent="0.2">
      <c r="B27" s="57" t="s">
        <v>78</v>
      </c>
      <c r="C27" s="40">
        <f>'Previous Year Actuals'!P22</f>
        <v>0</v>
      </c>
      <c r="D27" s="178"/>
      <c r="E27" s="178"/>
      <c r="F27" s="178"/>
      <c r="G27" s="178"/>
      <c r="H27" s="178"/>
      <c r="I27" s="178"/>
      <c r="J27" s="178"/>
      <c r="K27" s="178"/>
      <c r="L27" s="178"/>
      <c r="M27" s="178"/>
      <c r="N27" s="178"/>
      <c r="O27" s="178"/>
      <c r="P27" s="58">
        <f t="shared" si="2"/>
        <v>0</v>
      </c>
    </row>
    <row r="28" spans="2:16" ht="18" customHeight="1" x14ac:dyDescent="0.2">
      <c r="B28" s="55" t="s">
        <v>79</v>
      </c>
      <c r="C28" s="40">
        <f>'Previous Year Actuals'!P23</f>
        <v>0</v>
      </c>
      <c r="D28" s="169"/>
      <c r="E28" s="169"/>
      <c r="F28" s="169"/>
      <c r="G28" s="169"/>
      <c r="H28" s="169"/>
      <c r="I28" s="169"/>
      <c r="J28" s="169"/>
      <c r="K28" s="169"/>
      <c r="L28" s="169"/>
      <c r="M28" s="169"/>
      <c r="N28" s="169"/>
      <c r="O28" s="169"/>
      <c r="P28" s="56">
        <f t="shared" si="2"/>
        <v>0</v>
      </c>
    </row>
    <row r="29" spans="2:16" ht="18" customHeight="1" x14ac:dyDescent="0.2">
      <c r="B29" s="57" t="s">
        <v>80</v>
      </c>
      <c r="C29" s="40">
        <f>'Previous Year Actuals'!P24</f>
        <v>0</v>
      </c>
      <c r="D29" s="171"/>
      <c r="E29" s="171"/>
      <c r="F29" s="171"/>
      <c r="G29" s="171"/>
      <c r="H29" s="171"/>
      <c r="I29" s="171"/>
      <c r="J29" s="171"/>
      <c r="K29" s="171"/>
      <c r="L29" s="171"/>
      <c r="M29" s="171"/>
      <c r="N29" s="171"/>
      <c r="O29" s="171"/>
      <c r="P29" s="58">
        <f t="shared" si="2"/>
        <v>0</v>
      </c>
    </row>
    <row r="30" spans="2:16" ht="18" customHeight="1" x14ac:dyDescent="0.2">
      <c r="B30" s="55" t="s">
        <v>81</v>
      </c>
      <c r="C30" s="40">
        <f>'Previous Year Actuals'!P25</f>
        <v>0</v>
      </c>
      <c r="D30" s="169"/>
      <c r="E30" s="169"/>
      <c r="F30" s="169"/>
      <c r="G30" s="169"/>
      <c r="H30" s="169"/>
      <c r="I30" s="169"/>
      <c r="J30" s="169"/>
      <c r="K30" s="169"/>
      <c r="L30" s="169"/>
      <c r="M30" s="169"/>
      <c r="N30" s="169"/>
      <c r="O30" s="169"/>
      <c r="P30" s="56">
        <f t="shared" si="2"/>
        <v>0</v>
      </c>
    </row>
    <row r="31" spans="2:16" ht="18" customHeight="1" x14ac:dyDescent="0.2">
      <c r="B31" s="57" t="s">
        <v>82</v>
      </c>
      <c r="C31" s="40">
        <f>'Previous Year Actuals'!P26</f>
        <v>0</v>
      </c>
      <c r="D31" s="171"/>
      <c r="E31" s="171"/>
      <c r="F31" s="171"/>
      <c r="G31" s="171"/>
      <c r="H31" s="171"/>
      <c r="I31" s="171"/>
      <c r="J31" s="171"/>
      <c r="K31" s="171"/>
      <c r="L31" s="171"/>
      <c r="M31" s="171"/>
      <c r="N31" s="171"/>
      <c r="O31" s="171"/>
      <c r="P31" s="58">
        <f t="shared" si="2"/>
        <v>0</v>
      </c>
    </row>
    <row r="32" spans="2:16" ht="18" customHeight="1" x14ac:dyDescent="0.2">
      <c r="B32" s="55" t="s">
        <v>83</v>
      </c>
      <c r="C32" s="40">
        <f>'Previous Year Actuals'!P27</f>
        <v>0</v>
      </c>
      <c r="D32" s="169"/>
      <c r="E32" s="169"/>
      <c r="F32" s="169"/>
      <c r="G32" s="169"/>
      <c r="H32" s="169"/>
      <c r="I32" s="169"/>
      <c r="J32" s="169"/>
      <c r="K32" s="169"/>
      <c r="L32" s="169"/>
      <c r="M32" s="169"/>
      <c r="N32" s="169"/>
      <c r="O32" s="169"/>
      <c r="P32" s="56">
        <f t="shared" si="2"/>
        <v>0</v>
      </c>
    </row>
    <row r="33" spans="2:16" ht="18" customHeight="1" x14ac:dyDescent="0.2">
      <c r="B33" s="57" t="s">
        <v>84</v>
      </c>
      <c r="C33" s="40">
        <f>'Previous Year Actuals'!P28</f>
        <v>0</v>
      </c>
      <c r="D33" s="171"/>
      <c r="E33" s="171"/>
      <c r="F33" s="171"/>
      <c r="G33" s="171"/>
      <c r="H33" s="171"/>
      <c r="I33" s="171"/>
      <c r="J33" s="171"/>
      <c r="K33" s="171"/>
      <c r="L33" s="171"/>
      <c r="M33" s="171"/>
      <c r="N33" s="171"/>
      <c r="O33" s="171"/>
      <c r="P33" s="58">
        <f t="shared" si="2"/>
        <v>0</v>
      </c>
    </row>
    <row r="34" spans="2:16" ht="18" customHeight="1" x14ac:dyDescent="0.2">
      <c r="B34" s="55" t="s">
        <v>85</v>
      </c>
      <c r="C34" s="40">
        <f>'Previous Year Actuals'!P29</f>
        <v>0</v>
      </c>
      <c r="D34" s="169"/>
      <c r="E34" s="169"/>
      <c r="F34" s="169"/>
      <c r="G34" s="169"/>
      <c r="H34" s="169"/>
      <c r="I34" s="169"/>
      <c r="J34" s="169"/>
      <c r="K34" s="169"/>
      <c r="L34" s="169"/>
      <c r="M34" s="169"/>
      <c r="N34" s="169"/>
      <c r="O34" s="169"/>
      <c r="P34" s="56">
        <f t="shared" si="2"/>
        <v>0</v>
      </c>
    </row>
    <row r="35" spans="2:16" ht="18" customHeight="1" x14ac:dyDescent="0.2">
      <c r="B35" s="57" t="s">
        <v>86</v>
      </c>
      <c r="C35" s="40">
        <f>'Previous Year Actuals'!P30</f>
        <v>0</v>
      </c>
      <c r="D35" s="178"/>
      <c r="E35" s="178"/>
      <c r="F35" s="178"/>
      <c r="G35" s="178"/>
      <c r="H35" s="178"/>
      <c r="I35" s="178"/>
      <c r="J35" s="178"/>
      <c r="K35" s="178"/>
      <c r="L35" s="178"/>
      <c r="M35" s="178"/>
      <c r="N35" s="178"/>
      <c r="O35" s="178"/>
      <c r="P35" s="58">
        <f t="shared" si="2"/>
        <v>0</v>
      </c>
    </row>
    <row r="36" spans="2:16" ht="18" customHeight="1" x14ac:dyDescent="0.2">
      <c r="B36" s="55" t="s">
        <v>87</v>
      </c>
      <c r="C36" s="40">
        <f>'Previous Year Actuals'!P31</f>
        <v>0</v>
      </c>
      <c r="D36" s="169"/>
      <c r="E36" s="169"/>
      <c r="F36" s="169"/>
      <c r="G36" s="169"/>
      <c r="H36" s="169"/>
      <c r="I36" s="169"/>
      <c r="J36" s="169"/>
      <c r="K36" s="169"/>
      <c r="L36" s="169"/>
      <c r="M36" s="169"/>
      <c r="N36" s="169"/>
      <c r="O36" s="169"/>
      <c r="P36" s="56">
        <f t="shared" si="2"/>
        <v>0</v>
      </c>
    </row>
    <row r="37" spans="2:16" ht="18" customHeight="1" x14ac:dyDescent="0.2">
      <c r="B37" s="57" t="s">
        <v>88</v>
      </c>
      <c r="C37" s="40">
        <f>'Previous Year Actuals'!P32</f>
        <v>0</v>
      </c>
      <c r="D37" s="171"/>
      <c r="E37" s="171"/>
      <c r="F37" s="171"/>
      <c r="G37" s="171"/>
      <c r="H37" s="171"/>
      <c r="I37" s="171"/>
      <c r="J37" s="171"/>
      <c r="K37" s="171"/>
      <c r="L37" s="171"/>
      <c r="M37" s="171"/>
      <c r="N37" s="171"/>
      <c r="O37" s="171"/>
      <c r="P37" s="58">
        <f t="shared" si="2"/>
        <v>0</v>
      </c>
    </row>
    <row r="38" spans="2:16" ht="18" hidden="1" customHeight="1" x14ac:dyDescent="0.2">
      <c r="B38" s="55"/>
      <c r="C38" s="40">
        <f>'Previous Year Actuals'!P33</f>
        <v>0</v>
      </c>
      <c r="D38" s="169"/>
      <c r="E38" s="169"/>
      <c r="F38" s="169"/>
      <c r="G38" s="169"/>
      <c r="H38" s="169"/>
      <c r="I38" s="169"/>
      <c r="J38" s="169"/>
      <c r="K38" s="169"/>
      <c r="L38" s="169"/>
      <c r="M38" s="169"/>
      <c r="N38" s="169"/>
      <c r="O38" s="169"/>
      <c r="P38" s="56">
        <f t="shared" si="2"/>
        <v>0</v>
      </c>
    </row>
    <row r="39" spans="2:16" ht="18" hidden="1" customHeight="1" x14ac:dyDescent="0.2">
      <c r="B39" s="57"/>
      <c r="C39" s="40">
        <f>'Previous Year Actuals'!P34</f>
        <v>0</v>
      </c>
      <c r="D39" s="171"/>
      <c r="E39" s="171"/>
      <c r="F39" s="171"/>
      <c r="G39" s="171"/>
      <c r="H39" s="171"/>
      <c r="I39" s="171"/>
      <c r="J39" s="171"/>
      <c r="K39" s="171"/>
      <c r="L39" s="171"/>
      <c r="M39" s="171"/>
      <c r="N39" s="171"/>
      <c r="O39" s="171"/>
      <c r="P39" s="58">
        <f t="shared" si="2"/>
        <v>0</v>
      </c>
    </row>
    <row r="40" spans="2:16" ht="18" customHeight="1" x14ac:dyDescent="0.2">
      <c r="B40" s="55" t="s">
        <v>89</v>
      </c>
      <c r="C40" s="40">
        <f>'Previous Year Actuals'!P35</f>
        <v>0</v>
      </c>
      <c r="D40" s="169"/>
      <c r="E40" s="169"/>
      <c r="F40" s="169"/>
      <c r="G40" s="169"/>
      <c r="H40" s="169"/>
      <c r="I40" s="169"/>
      <c r="J40" s="169"/>
      <c r="K40" s="169"/>
      <c r="L40" s="169"/>
      <c r="M40" s="169"/>
      <c r="N40" s="169"/>
      <c r="O40" s="169"/>
      <c r="P40" s="56">
        <f t="shared" si="2"/>
        <v>0</v>
      </c>
    </row>
    <row r="41" spans="2:16" ht="18" customHeight="1" thickBot="1" x14ac:dyDescent="0.25">
      <c r="B41" s="59" t="s">
        <v>90</v>
      </c>
      <c r="C41" s="47">
        <f>SUM(C22:C40)</f>
        <v>0</v>
      </c>
      <c r="D41" s="173"/>
      <c r="E41" s="173"/>
      <c r="F41" s="173"/>
      <c r="G41" s="173"/>
      <c r="H41" s="173"/>
      <c r="I41" s="173"/>
      <c r="J41" s="173"/>
      <c r="K41" s="173"/>
      <c r="L41" s="173"/>
      <c r="M41" s="173"/>
      <c r="N41" s="173"/>
      <c r="O41" s="173"/>
      <c r="P41" s="48">
        <v>0</v>
      </c>
    </row>
    <row r="42" spans="2:16" ht="18" customHeight="1" x14ac:dyDescent="0.2">
      <c r="B42" s="55" t="s">
        <v>297</v>
      </c>
      <c r="C42" s="40">
        <f>'Previous Year Actuals'!P37</f>
        <v>0</v>
      </c>
      <c r="D42" s="169"/>
      <c r="E42" s="169"/>
      <c r="F42" s="169"/>
      <c r="G42" s="169"/>
      <c r="H42" s="169"/>
      <c r="I42" s="169"/>
      <c r="J42" s="169"/>
      <c r="K42" s="169"/>
      <c r="L42" s="169"/>
      <c r="M42" s="169"/>
      <c r="N42" s="169"/>
      <c r="O42" s="169"/>
      <c r="P42" s="56">
        <f t="shared" ref="P42:P47" si="3">SUM(D42:O42)</f>
        <v>0</v>
      </c>
    </row>
    <row r="43" spans="2:16" ht="18" customHeight="1" x14ac:dyDescent="0.2">
      <c r="B43" s="57" t="s">
        <v>298</v>
      </c>
      <c r="C43" s="40">
        <f>'Previous Year Actuals'!P38</f>
        <v>0</v>
      </c>
      <c r="D43" s="171"/>
      <c r="E43" s="171"/>
      <c r="F43" s="171"/>
      <c r="G43" s="171"/>
      <c r="H43" s="171"/>
      <c r="I43" s="171"/>
      <c r="J43" s="171"/>
      <c r="K43" s="171"/>
      <c r="L43" s="171"/>
      <c r="M43" s="171"/>
      <c r="N43" s="171"/>
      <c r="O43" s="171"/>
      <c r="P43" s="58">
        <f t="shared" si="3"/>
        <v>0</v>
      </c>
    </row>
    <row r="44" spans="2:16" ht="18" customHeight="1" x14ac:dyDescent="0.2">
      <c r="B44" s="55" t="s">
        <v>93</v>
      </c>
      <c r="C44" s="40">
        <f>'Previous Year Actuals'!P39</f>
        <v>0</v>
      </c>
      <c r="D44" s="169"/>
      <c r="E44" s="169"/>
      <c r="F44" s="169"/>
      <c r="G44" s="169"/>
      <c r="H44" s="169"/>
      <c r="I44" s="169"/>
      <c r="J44" s="169"/>
      <c r="K44" s="169"/>
      <c r="L44" s="169"/>
      <c r="M44" s="169"/>
      <c r="N44" s="169"/>
      <c r="O44" s="169"/>
      <c r="P44" s="56">
        <f t="shared" si="3"/>
        <v>0</v>
      </c>
    </row>
    <row r="45" spans="2:16" ht="18" customHeight="1" x14ac:dyDescent="0.2">
      <c r="B45" s="57" t="s">
        <v>94</v>
      </c>
      <c r="C45" s="40">
        <f>'Previous Year Actuals'!P40</f>
        <v>0</v>
      </c>
      <c r="D45" s="171"/>
      <c r="E45" s="171"/>
      <c r="F45" s="171"/>
      <c r="G45" s="171"/>
      <c r="H45" s="171"/>
      <c r="I45" s="171"/>
      <c r="J45" s="171"/>
      <c r="K45" s="171"/>
      <c r="L45" s="171"/>
      <c r="M45" s="171"/>
      <c r="N45" s="171"/>
      <c r="O45" s="171"/>
      <c r="P45" s="58">
        <f t="shared" si="3"/>
        <v>0</v>
      </c>
    </row>
    <row r="46" spans="2:16" ht="18" customHeight="1" x14ac:dyDescent="0.2">
      <c r="B46" s="55" t="s">
        <v>95</v>
      </c>
      <c r="C46" s="40">
        <f>'Previous Year Actuals'!P41</f>
        <v>0</v>
      </c>
      <c r="D46" s="169"/>
      <c r="E46" s="169"/>
      <c r="F46" s="169"/>
      <c r="G46" s="169"/>
      <c r="H46" s="169"/>
      <c r="I46" s="169"/>
      <c r="J46" s="169"/>
      <c r="K46" s="169"/>
      <c r="L46" s="169"/>
      <c r="M46" s="169"/>
      <c r="N46" s="169"/>
      <c r="O46" s="169"/>
      <c r="P46" s="56">
        <f t="shared" si="3"/>
        <v>0</v>
      </c>
    </row>
    <row r="47" spans="2:16" ht="18" customHeight="1" x14ac:dyDescent="0.2">
      <c r="B47" s="51" t="s">
        <v>96</v>
      </c>
      <c r="C47" s="52"/>
      <c r="D47" s="171"/>
      <c r="E47" s="171"/>
      <c r="F47" s="171"/>
      <c r="G47" s="171"/>
      <c r="H47" s="171"/>
      <c r="I47" s="171"/>
      <c r="J47" s="171"/>
      <c r="K47" s="171"/>
      <c r="L47" s="171"/>
      <c r="M47" s="171"/>
      <c r="N47" s="171"/>
      <c r="O47" s="171"/>
      <c r="P47" s="58">
        <f t="shared" si="3"/>
        <v>0</v>
      </c>
    </row>
    <row r="48" spans="2:16" ht="18" customHeight="1" thickBot="1" x14ac:dyDescent="0.25">
      <c r="B48" s="60" t="s">
        <v>97</v>
      </c>
      <c r="C48" s="47">
        <f>SUM(C41:C46)</f>
        <v>0</v>
      </c>
      <c r="D48" s="173"/>
      <c r="E48" s="173"/>
      <c r="F48" s="173"/>
      <c r="G48" s="173"/>
      <c r="H48" s="173"/>
      <c r="I48" s="173"/>
      <c r="J48" s="173"/>
      <c r="K48" s="173"/>
      <c r="L48" s="173"/>
      <c r="M48" s="173"/>
      <c r="N48" s="173"/>
      <c r="O48" s="173"/>
      <c r="P48" s="48">
        <f>SUM(C48:O48)</f>
        <v>0</v>
      </c>
    </row>
    <row r="49" spans="2:16" ht="18" customHeight="1" x14ac:dyDescent="0.2">
      <c r="B49" s="61" t="s">
        <v>98</v>
      </c>
      <c r="C49" s="62"/>
      <c r="D49" s="175"/>
      <c r="E49" s="175"/>
      <c r="F49" s="175"/>
      <c r="G49" s="175"/>
      <c r="H49" s="175"/>
      <c r="I49" s="175"/>
      <c r="J49" s="175"/>
      <c r="K49" s="175"/>
      <c r="L49" s="175"/>
      <c r="M49" s="175"/>
      <c r="N49" s="175"/>
      <c r="O49" s="175"/>
      <c r="P49" s="64"/>
    </row>
    <row r="50" spans="2:16" ht="18" customHeight="1" thickBot="1" x14ac:dyDescent="0.25">
      <c r="B50" s="65" t="s">
        <v>99</v>
      </c>
      <c r="C50" s="47">
        <f>C20-C48</f>
        <v>0</v>
      </c>
      <c r="D50" s="191"/>
      <c r="E50" s="173"/>
      <c r="F50" s="173"/>
      <c r="G50" s="173"/>
      <c r="H50" s="173"/>
      <c r="I50" s="173"/>
      <c r="J50" s="173"/>
      <c r="K50" s="173"/>
      <c r="L50" s="173"/>
      <c r="M50" s="173"/>
      <c r="N50" s="173"/>
      <c r="O50" s="173"/>
      <c r="P50" s="66">
        <f>P20-P48</f>
        <v>0</v>
      </c>
    </row>
    <row r="51" spans="2:16" ht="18" hidden="1" customHeight="1" x14ac:dyDescent="0.2">
      <c r="B51" s="67" t="s">
        <v>100</v>
      </c>
      <c r="C51" s="52"/>
      <c r="D51" s="171"/>
      <c r="E51" s="171"/>
      <c r="F51" s="171"/>
      <c r="G51" s="171"/>
      <c r="H51" s="171"/>
      <c r="I51" s="171"/>
      <c r="J51" s="171"/>
      <c r="K51" s="171"/>
      <c r="L51" s="171"/>
      <c r="M51" s="171"/>
      <c r="N51" s="171"/>
      <c r="O51" s="171"/>
      <c r="P51" s="54"/>
    </row>
    <row r="52" spans="2:16" ht="18" hidden="1" customHeight="1" x14ac:dyDescent="0.2">
      <c r="B52" s="68" t="s">
        <v>101</v>
      </c>
      <c r="C52" s="40"/>
      <c r="D52" s="169"/>
      <c r="E52" s="169"/>
      <c r="F52" s="169"/>
      <c r="G52" s="169"/>
      <c r="H52" s="169"/>
      <c r="I52" s="169"/>
      <c r="J52" s="169"/>
      <c r="K52" s="169"/>
      <c r="L52" s="169"/>
      <c r="M52" s="169"/>
      <c r="N52" s="169"/>
      <c r="O52" s="169"/>
      <c r="P52" s="45"/>
    </row>
    <row r="53" spans="2:16" ht="18" hidden="1" customHeight="1" x14ac:dyDescent="0.2">
      <c r="B53" s="69" t="s">
        <v>102</v>
      </c>
      <c r="C53" s="70">
        <f>'Previous Year Actuals'!P48</f>
        <v>0</v>
      </c>
      <c r="D53" s="183"/>
      <c r="E53" s="171"/>
      <c r="F53" s="171"/>
      <c r="G53" s="171"/>
      <c r="H53" s="171"/>
      <c r="I53" s="171"/>
      <c r="J53" s="171"/>
      <c r="K53" s="171"/>
      <c r="L53" s="171"/>
      <c r="M53" s="171"/>
      <c r="N53" s="171"/>
      <c r="O53" s="171"/>
      <c r="P53" s="58">
        <f>SUM(D53:O53)</f>
        <v>0</v>
      </c>
    </row>
    <row r="54" spans="2:16" ht="18" hidden="1" customHeight="1" x14ac:dyDescent="0.2">
      <c r="B54" s="71" t="s">
        <v>103</v>
      </c>
      <c r="C54" s="70">
        <f>'Previous Year Actuals'!P49</f>
        <v>0</v>
      </c>
      <c r="D54" s="169"/>
      <c r="E54" s="169"/>
      <c r="F54" s="169"/>
      <c r="G54" s="169"/>
      <c r="H54" s="169"/>
      <c r="I54" s="169"/>
      <c r="J54" s="169"/>
      <c r="K54" s="169"/>
      <c r="L54" s="169"/>
      <c r="M54" s="169"/>
      <c r="N54" s="169"/>
      <c r="O54" s="169"/>
      <c r="P54" s="72"/>
    </row>
    <row r="55" spans="2:16" ht="18" hidden="1" customHeight="1" x14ac:dyDescent="0.2">
      <c r="B55" s="69" t="s">
        <v>104</v>
      </c>
      <c r="C55" s="70">
        <f>'Previous Year Actuals'!P50</f>
        <v>0</v>
      </c>
      <c r="D55" s="183"/>
      <c r="E55" s="171"/>
      <c r="F55" s="171"/>
      <c r="G55" s="171"/>
      <c r="H55" s="171"/>
      <c r="I55" s="171"/>
      <c r="J55" s="171"/>
      <c r="K55" s="171"/>
      <c r="L55" s="171"/>
      <c r="M55" s="171"/>
      <c r="N55" s="171"/>
      <c r="O55" s="171"/>
      <c r="P55" s="58">
        <f>SUM(D55:O55)</f>
        <v>0</v>
      </c>
    </row>
    <row r="56" spans="2:16" ht="18" hidden="1" customHeight="1" x14ac:dyDescent="0.2">
      <c r="B56" s="71" t="s">
        <v>105</v>
      </c>
      <c r="C56" s="70">
        <f>'Previous Year Actuals'!P51</f>
        <v>0</v>
      </c>
      <c r="D56" s="169"/>
      <c r="E56" s="169"/>
      <c r="F56" s="169"/>
      <c r="G56" s="169"/>
      <c r="H56" s="169"/>
      <c r="I56" s="169"/>
      <c r="J56" s="169"/>
      <c r="K56" s="169"/>
      <c r="L56" s="169"/>
      <c r="M56" s="169"/>
      <c r="N56" s="169"/>
      <c r="O56" s="169"/>
      <c r="P56" s="72"/>
    </row>
    <row r="57" spans="2:16" ht="18" hidden="1" customHeight="1" x14ac:dyDescent="0.2">
      <c r="B57" s="69" t="s">
        <v>106</v>
      </c>
      <c r="C57" s="70">
        <f>'Previous Year Actuals'!P52</f>
        <v>0</v>
      </c>
      <c r="D57" s="183"/>
      <c r="E57" s="171"/>
      <c r="F57" s="171"/>
      <c r="G57" s="171"/>
      <c r="H57" s="171"/>
      <c r="I57" s="171"/>
      <c r="J57" s="171"/>
      <c r="K57" s="171"/>
      <c r="L57" s="171"/>
      <c r="M57" s="171"/>
      <c r="N57" s="171"/>
      <c r="O57" s="171"/>
      <c r="P57" s="72"/>
    </row>
    <row r="58" spans="2:16" ht="18" hidden="1" customHeight="1" x14ac:dyDescent="0.2">
      <c r="B58" s="71" t="s">
        <v>107</v>
      </c>
      <c r="C58" s="70">
        <f>'Previous Year Actuals'!P53</f>
        <v>0</v>
      </c>
      <c r="D58" s="169"/>
      <c r="E58" s="169"/>
      <c r="F58" s="169"/>
      <c r="G58" s="169"/>
      <c r="H58" s="169"/>
      <c r="I58" s="169"/>
      <c r="J58" s="169"/>
      <c r="K58" s="169"/>
      <c r="L58" s="169"/>
      <c r="M58" s="169"/>
      <c r="N58" s="169"/>
      <c r="O58" s="169"/>
      <c r="P58" s="56">
        <f>SUM(D58:O58)</f>
        <v>0</v>
      </c>
    </row>
    <row r="59" spans="2:16" hidden="1" x14ac:dyDescent="0.2"/>
    <row r="60" spans="2:16" hidden="1" x14ac:dyDescent="0.2"/>
    <row r="61" spans="2:16" ht="18" hidden="1" customHeight="1" x14ac:dyDescent="0.2">
      <c r="B61" s="151" t="s">
        <v>108</v>
      </c>
    </row>
    <row r="62" spans="2:16" ht="18" hidden="1" customHeight="1" x14ac:dyDescent="0.2">
      <c r="B62" s="74" t="s">
        <v>109</v>
      </c>
      <c r="C62" s="75" t="str">
        <f>+IF(D6+P18-P47=O48,"Verified","Error")</f>
        <v>Verified</v>
      </c>
    </row>
    <row r="63" spans="2:16" ht="18" hidden="1" customHeight="1" x14ac:dyDescent="0.2">
      <c r="B63" s="74" t="s">
        <v>110</v>
      </c>
      <c r="C63" s="76" t="str">
        <f>+IF(P50+C51-P9-P10-P52=O51,"Verified","Error")</f>
        <v>Verified</v>
      </c>
    </row>
    <row r="64" spans="2:16" ht="18" hidden="1" customHeight="1" x14ac:dyDescent="0.2">
      <c r="B64" s="74" t="s">
        <v>111</v>
      </c>
      <c r="C64" s="76" t="str">
        <f>+IF(P47=SUM(P42:P46),"Verified","Error")</f>
        <v>Verified</v>
      </c>
    </row>
    <row r="65" spans="2:3" ht="18" hidden="1" customHeight="1" x14ac:dyDescent="0.2">
      <c r="B65" s="74" t="s">
        <v>112</v>
      </c>
      <c r="C65" s="76" t="str">
        <f>+IF(SUM(D18:O18)=SUM(P9:P13),"Verified","Error")</f>
        <v>Verified</v>
      </c>
    </row>
  </sheetData>
  <mergeCells count="1">
    <mergeCell ref="B2:P2"/>
  </mergeCells>
  <pageMargins left="0.7" right="0.7" top="0.75" bottom="0.75" header="0.3" footer="0.3"/>
  <pageSetup paperSize="17" scale="9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A87"/>
    <pageSetUpPr fitToPage="1"/>
  </sheetPr>
  <dimension ref="A1:F67"/>
  <sheetViews>
    <sheetView workbookViewId="0">
      <selection activeCell="B8" sqref="B8:B22"/>
    </sheetView>
  </sheetViews>
  <sheetFormatPr defaultColWidth="8.5703125" defaultRowHeight="12" x14ac:dyDescent="0.2"/>
  <cols>
    <col min="1" max="1" width="2.7109375" style="20" customWidth="1"/>
    <col min="2" max="2" width="36.85546875" style="19" customWidth="1"/>
    <col min="3" max="3" width="12.7109375" style="19" hidden="1" customWidth="1"/>
    <col min="4" max="5" width="12.7109375" style="19" customWidth="1"/>
    <col min="6" max="6" width="13.7109375" style="74" hidden="1" customWidth="1"/>
    <col min="7" max="16384" width="8.5703125" style="19"/>
  </cols>
  <sheetData>
    <row r="1" spans="1:6" s="15" customFormat="1" ht="12" customHeight="1" x14ac:dyDescent="0.2">
      <c r="A1" s="14"/>
      <c r="B1" s="14"/>
      <c r="C1" s="14"/>
      <c r="D1" s="14"/>
      <c r="F1" s="180"/>
    </row>
    <row r="2" spans="1:6" s="15" customFormat="1" ht="30" customHeight="1" thickBot="1" x14ac:dyDescent="0.25">
      <c r="A2" s="16"/>
      <c r="B2" s="197" t="s">
        <v>262</v>
      </c>
      <c r="C2" s="197"/>
      <c r="D2" s="197"/>
      <c r="E2" s="197"/>
      <c r="F2" s="197"/>
    </row>
    <row r="3" spans="1:6" ht="18" customHeight="1" thickTop="1" x14ac:dyDescent="0.2">
      <c r="A3" s="17"/>
      <c r="B3" s="150" t="str">
        <f>'Project Costs'!D1</f>
        <v>Business Name</v>
      </c>
    </row>
    <row r="4" spans="1:6" ht="18" customHeight="1" x14ac:dyDescent="0.2">
      <c r="B4" s="21">
        <f>'Personal Financial Statement'!C5</f>
        <v>43146</v>
      </c>
    </row>
    <row r="5" spans="1:6" s="25" customFormat="1" ht="27" customHeight="1" thickBot="1" x14ac:dyDescent="0.25">
      <c r="A5" s="20"/>
      <c r="B5" s="22"/>
      <c r="C5" s="78" t="s">
        <v>114</v>
      </c>
      <c r="D5" s="23">
        <v>2016</v>
      </c>
      <c r="E5" s="23">
        <v>2017</v>
      </c>
      <c r="F5" s="24" t="s">
        <v>62</v>
      </c>
    </row>
    <row r="6" spans="1:6" ht="18" customHeight="1" x14ac:dyDescent="0.2">
      <c r="B6" s="26" t="s">
        <v>283</v>
      </c>
      <c r="C6" s="27"/>
      <c r="D6" s="28"/>
      <c r="E6" s="28"/>
      <c r="F6" s="29"/>
    </row>
    <row r="7" spans="1:6" ht="18" customHeight="1" x14ac:dyDescent="0.2">
      <c r="B7" s="26"/>
      <c r="C7" s="39">
        <f>'Previous Year Actuals'!P1</f>
        <v>0</v>
      </c>
      <c r="D7" s="40"/>
      <c r="E7" s="40"/>
      <c r="F7" s="43">
        <f t="shared" ref="F7:F12" si="0">SUM(D7:E7)</f>
        <v>0</v>
      </c>
    </row>
    <row r="8" spans="1:6" ht="18" customHeight="1" x14ac:dyDescent="0.2">
      <c r="B8" s="77" t="s">
        <v>282</v>
      </c>
      <c r="C8" s="39">
        <f>'Previous Year Actuals'!P2</f>
        <v>0</v>
      </c>
      <c r="D8" s="42">
        <v>52969.57</v>
      </c>
      <c r="E8" s="42">
        <v>34878.800000000003</v>
      </c>
      <c r="F8" s="165">
        <f t="shared" si="0"/>
        <v>87848.37</v>
      </c>
    </row>
    <row r="9" spans="1:6" ht="18" customHeight="1" x14ac:dyDescent="0.2">
      <c r="B9" s="38" t="s">
        <v>278</v>
      </c>
      <c r="C9" s="39">
        <f>'Previous Year Actuals'!P3</f>
        <v>0</v>
      </c>
      <c r="D9" s="40"/>
      <c r="E9" s="40"/>
      <c r="F9" s="43">
        <f t="shared" si="0"/>
        <v>0</v>
      </c>
    </row>
    <row r="10" spans="1:6" ht="18" customHeight="1" x14ac:dyDescent="0.2">
      <c r="B10" s="77" t="s">
        <v>279</v>
      </c>
      <c r="C10" s="39">
        <v>0</v>
      </c>
      <c r="D10" s="42"/>
      <c r="E10" s="42"/>
      <c r="F10" s="165">
        <f t="shared" si="0"/>
        <v>0</v>
      </c>
    </row>
    <row r="11" spans="1:6" ht="18" customHeight="1" x14ac:dyDescent="0.2">
      <c r="B11" s="38" t="s">
        <v>280</v>
      </c>
      <c r="C11" s="39"/>
      <c r="D11" s="40"/>
      <c r="E11" s="40"/>
      <c r="F11" s="43">
        <f t="shared" si="0"/>
        <v>0</v>
      </c>
    </row>
    <row r="12" spans="1:6" ht="18" customHeight="1" x14ac:dyDescent="0.2">
      <c r="B12" s="77" t="s">
        <v>288</v>
      </c>
      <c r="C12" s="39"/>
      <c r="D12" s="42">
        <f>SUM(D7:D11)</f>
        <v>52969.57</v>
      </c>
      <c r="E12" s="42">
        <f>SUM(E7:E11)</f>
        <v>34878.800000000003</v>
      </c>
      <c r="F12" s="165">
        <f t="shared" si="0"/>
        <v>87848.37</v>
      </c>
    </row>
    <row r="13" spans="1:6" ht="18" customHeight="1" x14ac:dyDescent="0.2">
      <c r="B13" s="161" t="s">
        <v>284</v>
      </c>
      <c r="C13" s="162"/>
      <c r="D13" s="163"/>
      <c r="E13" s="163"/>
      <c r="F13" s="164"/>
    </row>
    <row r="14" spans="1:6" ht="18" customHeight="1" x14ac:dyDescent="0.2">
      <c r="B14" s="77" t="s">
        <v>285</v>
      </c>
      <c r="C14" s="39">
        <f>'Previous Year Actuals'!P8</f>
        <v>0</v>
      </c>
      <c r="D14" s="42">
        <v>233.76</v>
      </c>
      <c r="E14" s="42"/>
      <c r="F14" s="165">
        <f t="shared" ref="F14:F19" si="1">SUM(D14:E14)</f>
        <v>233.76</v>
      </c>
    </row>
    <row r="15" spans="1:6" ht="18" customHeight="1" x14ac:dyDescent="0.2">
      <c r="B15" s="38" t="s">
        <v>286</v>
      </c>
      <c r="C15" s="39">
        <f>'Previous Year Actuals'!P9</f>
        <v>0</v>
      </c>
      <c r="D15" s="40">
        <v>1632.34</v>
      </c>
      <c r="E15" s="40"/>
      <c r="F15" s="166">
        <f t="shared" si="1"/>
        <v>1632.34</v>
      </c>
    </row>
    <row r="16" spans="1:6" ht="18" customHeight="1" x14ac:dyDescent="0.2">
      <c r="B16" s="77" t="s">
        <v>287</v>
      </c>
      <c r="C16" s="39">
        <v>0</v>
      </c>
      <c r="D16" s="42">
        <v>22839</v>
      </c>
      <c r="E16" s="42">
        <v>19950</v>
      </c>
      <c r="F16" s="165">
        <f t="shared" si="1"/>
        <v>42789</v>
      </c>
    </row>
    <row r="17" spans="2:6" ht="18" customHeight="1" x14ac:dyDescent="0.2">
      <c r="B17" s="38" t="s">
        <v>280</v>
      </c>
      <c r="C17" s="39"/>
      <c r="D17" s="40"/>
      <c r="E17" s="40"/>
      <c r="F17" s="166">
        <f t="shared" si="1"/>
        <v>0</v>
      </c>
    </row>
    <row r="18" spans="2:6" ht="18" customHeight="1" x14ac:dyDescent="0.2">
      <c r="B18" s="77" t="s">
        <v>281</v>
      </c>
      <c r="C18" s="39">
        <f>'Previous Year Actuals'!P11</f>
        <v>0</v>
      </c>
      <c r="D18" s="42"/>
      <c r="E18" s="42"/>
      <c r="F18" s="165">
        <f t="shared" si="1"/>
        <v>0</v>
      </c>
    </row>
    <row r="19" spans="2:6" ht="18" customHeight="1" x14ac:dyDescent="0.2">
      <c r="B19" s="44"/>
      <c r="C19" s="45"/>
      <c r="D19" s="40"/>
      <c r="E19" s="40"/>
      <c r="F19" s="166">
        <f t="shared" si="1"/>
        <v>0</v>
      </c>
    </row>
    <row r="20" spans="2:6" ht="18" customHeight="1" thickBot="1" x14ac:dyDescent="0.25">
      <c r="B20" s="30" t="s">
        <v>69</v>
      </c>
      <c r="C20" s="168">
        <f>SUM(C15:C18)</f>
        <v>0</v>
      </c>
      <c r="D20" s="168">
        <f>(SUM(D14:D19))</f>
        <v>24705.1</v>
      </c>
      <c r="E20" s="168">
        <f>(SUM(E14:E19))</f>
        <v>19950</v>
      </c>
      <c r="F20" s="168">
        <f>(SUM(F14:F19))</f>
        <v>44655.1</v>
      </c>
    </row>
    <row r="21" spans="2:6" ht="18" customHeight="1" x14ac:dyDescent="0.2">
      <c r="B21" s="26" t="s">
        <v>70</v>
      </c>
      <c r="C21" s="45"/>
      <c r="D21" s="28"/>
      <c r="E21" s="28"/>
      <c r="F21" s="49"/>
    </row>
    <row r="22" spans="2:6" ht="18" customHeight="1" thickBot="1" x14ac:dyDescent="0.25">
      <c r="B22" s="30" t="s">
        <v>71</v>
      </c>
      <c r="C22" s="47">
        <f>C12+C20</f>
        <v>0</v>
      </c>
      <c r="D22" s="47">
        <f>D12-D20</f>
        <v>28264.47</v>
      </c>
      <c r="E22" s="47">
        <f>E12-E20</f>
        <v>14928.800000000003</v>
      </c>
      <c r="F22" s="47">
        <f>F12-F20</f>
        <v>43193.27</v>
      </c>
    </row>
    <row r="23" spans="2:6" ht="18" customHeight="1" x14ac:dyDescent="0.2">
      <c r="B23" s="51" t="s">
        <v>72</v>
      </c>
      <c r="C23" s="52"/>
      <c r="D23" s="53"/>
      <c r="E23" s="53"/>
      <c r="F23" s="54"/>
    </row>
    <row r="24" spans="2:6" ht="18" customHeight="1" x14ac:dyDescent="0.2">
      <c r="B24" s="55" t="s">
        <v>73</v>
      </c>
      <c r="C24" s="40">
        <f>'Previous Year Actuals'!P17</f>
        <v>0</v>
      </c>
      <c r="D24" s="169">
        <v>875</v>
      </c>
      <c r="E24" s="169">
        <v>3575</v>
      </c>
      <c r="F24" s="170">
        <f t="shared" ref="F24:F42" si="2">SUM(D24:E24)</f>
        <v>4450</v>
      </c>
    </row>
    <row r="25" spans="2:6" ht="18" customHeight="1" x14ac:dyDescent="0.2">
      <c r="B25" s="57" t="s">
        <v>74</v>
      </c>
      <c r="C25" s="40">
        <f>'Previous Year Actuals'!P18</f>
        <v>0</v>
      </c>
      <c r="D25" s="178"/>
      <c r="E25" s="178"/>
      <c r="F25" s="172">
        <f t="shared" si="2"/>
        <v>0</v>
      </c>
    </row>
    <row r="26" spans="2:6" ht="18" customHeight="1" x14ac:dyDescent="0.2">
      <c r="B26" s="55" t="s">
        <v>75</v>
      </c>
      <c r="C26" s="40">
        <f>'Previous Year Actuals'!P19</f>
        <v>0</v>
      </c>
      <c r="D26" s="169"/>
      <c r="E26" s="169"/>
      <c r="F26" s="170">
        <f t="shared" si="2"/>
        <v>0</v>
      </c>
    </row>
    <row r="27" spans="2:6" ht="18" customHeight="1" x14ac:dyDescent="0.2">
      <c r="B27" s="57" t="s">
        <v>76</v>
      </c>
      <c r="C27" s="40">
        <f>'Previous Year Actuals'!P20</f>
        <v>0</v>
      </c>
      <c r="D27" s="178">
        <v>4912.66</v>
      </c>
      <c r="E27" s="178">
        <v>3478.56</v>
      </c>
      <c r="F27" s="172">
        <f t="shared" si="2"/>
        <v>8391.2199999999993</v>
      </c>
    </row>
    <row r="28" spans="2:6" ht="18" customHeight="1" x14ac:dyDescent="0.2">
      <c r="B28" s="55" t="s">
        <v>77</v>
      </c>
      <c r="C28" s="40">
        <f>'Previous Year Actuals'!P21</f>
        <v>0</v>
      </c>
      <c r="D28" s="169">
        <f>997.46+47</f>
        <v>1044.46</v>
      </c>
      <c r="E28" s="169">
        <v>46</v>
      </c>
      <c r="F28" s="170">
        <f t="shared" si="2"/>
        <v>1090.46</v>
      </c>
    </row>
    <row r="29" spans="2:6" ht="18" customHeight="1" x14ac:dyDescent="0.2">
      <c r="B29" s="57" t="s">
        <v>78</v>
      </c>
      <c r="C29" s="40">
        <f>'Previous Year Actuals'!P22</f>
        <v>0</v>
      </c>
      <c r="D29" s="178">
        <v>733</v>
      </c>
      <c r="E29" s="178">
        <v>115</v>
      </c>
      <c r="F29" s="172">
        <f t="shared" si="2"/>
        <v>848</v>
      </c>
    </row>
    <row r="30" spans="2:6" ht="18" customHeight="1" x14ac:dyDescent="0.2">
      <c r="B30" s="55" t="s">
        <v>79</v>
      </c>
      <c r="C30" s="40">
        <f>'Previous Year Actuals'!P23</f>
        <v>0</v>
      </c>
      <c r="D30" s="169">
        <v>20</v>
      </c>
      <c r="E30" s="169">
        <v>0</v>
      </c>
      <c r="F30" s="170">
        <f t="shared" si="2"/>
        <v>20</v>
      </c>
    </row>
    <row r="31" spans="2:6" ht="18" customHeight="1" x14ac:dyDescent="0.2">
      <c r="B31" s="57" t="s">
        <v>80</v>
      </c>
      <c r="C31" s="40">
        <f>'Previous Year Actuals'!P24</f>
        <v>0</v>
      </c>
      <c r="D31" s="178">
        <f>839.74+1493.5</f>
        <v>2333.2399999999998</v>
      </c>
      <c r="E31" s="178">
        <v>1818.21</v>
      </c>
      <c r="F31" s="172">
        <f>SUM(D31:E31)</f>
        <v>4151.45</v>
      </c>
    </row>
    <row r="32" spans="2:6" ht="18" customHeight="1" x14ac:dyDescent="0.2">
      <c r="B32" s="55" t="s">
        <v>81</v>
      </c>
      <c r="C32" s="40">
        <f>'Previous Year Actuals'!P25</f>
        <v>0</v>
      </c>
      <c r="D32" s="169"/>
      <c r="E32" s="169"/>
      <c r="F32" s="170">
        <f t="shared" si="2"/>
        <v>0</v>
      </c>
    </row>
    <row r="33" spans="2:6" ht="18" customHeight="1" x14ac:dyDescent="0.2">
      <c r="B33" s="57" t="s">
        <v>82</v>
      </c>
      <c r="C33" s="40">
        <f>'Previous Year Actuals'!P26</f>
        <v>0</v>
      </c>
      <c r="D33" s="178"/>
      <c r="E33" s="178"/>
      <c r="F33" s="172">
        <f t="shared" si="2"/>
        <v>0</v>
      </c>
    </row>
    <row r="34" spans="2:6" ht="18" customHeight="1" x14ac:dyDescent="0.2">
      <c r="B34" s="55" t="s">
        <v>290</v>
      </c>
      <c r="C34" s="40">
        <f>'Previous Year Actuals'!P27</f>
        <v>0</v>
      </c>
      <c r="D34" s="169">
        <v>689.65</v>
      </c>
      <c r="E34" s="169"/>
      <c r="F34" s="170">
        <f t="shared" si="2"/>
        <v>689.65</v>
      </c>
    </row>
    <row r="35" spans="2:6" ht="18" customHeight="1" x14ac:dyDescent="0.2">
      <c r="B35" s="57" t="s">
        <v>84</v>
      </c>
      <c r="C35" s="40">
        <f>'Previous Year Actuals'!P28</f>
        <v>0</v>
      </c>
      <c r="D35" s="178"/>
      <c r="E35" s="178"/>
      <c r="F35" s="172">
        <f t="shared" si="2"/>
        <v>0</v>
      </c>
    </row>
    <row r="36" spans="2:6" ht="18" customHeight="1" x14ac:dyDescent="0.2">
      <c r="B36" s="55" t="s">
        <v>85</v>
      </c>
      <c r="C36" s="40">
        <f>'Previous Year Actuals'!P29</f>
        <v>0</v>
      </c>
      <c r="D36" s="169"/>
      <c r="E36" s="169"/>
      <c r="F36" s="170">
        <f t="shared" si="2"/>
        <v>0</v>
      </c>
    </row>
    <row r="37" spans="2:6" ht="18" customHeight="1" x14ac:dyDescent="0.2">
      <c r="B37" s="57" t="s">
        <v>86</v>
      </c>
      <c r="C37" s="40">
        <f>'Previous Year Actuals'!P30</f>
        <v>0</v>
      </c>
      <c r="D37" s="178">
        <v>4037.08</v>
      </c>
      <c r="E37" s="178">
        <v>2557.9899999999998</v>
      </c>
      <c r="F37" s="172">
        <f t="shared" si="2"/>
        <v>6595.07</v>
      </c>
    </row>
    <row r="38" spans="2:6" ht="18" customHeight="1" x14ac:dyDescent="0.2">
      <c r="B38" s="55" t="s">
        <v>87</v>
      </c>
      <c r="C38" s="40">
        <f>'Previous Year Actuals'!P31</f>
        <v>0</v>
      </c>
      <c r="D38" s="169"/>
      <c r="E38" s="169"/>
      <c r="F38" s="170">
        <f t="shared" si="2"/>
        <v>0</v>
      </c>
    </row>
    <row r="39" spans="2:6" ht="18" customHeight="1" x14ac:dyDescent="0.2">
      <c r="B39" s="57" t="s">
        <v>289</v>
      </c>
      <c r="C39" s="40">
        <f>'Previous Year Actuals'!P32</f>
        <v>0</v>
      </c>
      <c r="D39" s="178">
        <v>669.8</v>
      </c>
      <c r="E39" s="178">
        <v>560.6</v>
      </c>
      <c r="F39" s="172">
        <f t="shared" si="2"/>
        <v>1230.4000000000001</v>
      </c>
    </row>
    <row r="40" spans="2:6" ht="18" customHeight="1" x14ac:dyDescent="0.2">
      <c r="B40" s="55" t="s">
        <v>291</v>
      </c>
      <c r="C40" s="40">
        <f>'Previous Year Actuals'!P33</f>
        <v>0</v>
      </c>
      <c r="D40" s="169">
        <v>836.36</v>
      </c>
      <c r="E40" s="169">
        <v>119.88</v>
      </c>
      <c r="F40" s="170">
        <f t="shared" si="2"/>
        <v>956.24</v>
      </c>
    </row>
    <row r="41" spans="2:6" ht="18" customHeight="1" x14ac:dyDescent="0.2">
      <c r="B41" s="57" t="s">
        <v>292</v>
      </c>
      <c r="C41" s="40">
        <f>'Previous Year Actuals'!P34</f>
        <v>0</v>
      </c>
      <c r="D41" s="178">
        <v>1585.2</v>
      </c>
      <c r="E41" s="178"/>
      <c r="F41" s="172">
        <f t="shared" si="2"/>
        <v>1585.2</v>
      </c>
    </row>
    <row r="42" spans="2:6" ht="18" customHeight="1" x14ac:dyDescent="0.2">
      <c r="B42" s="55" t="s">
        <v>89</v>
      </c>
      <c r="C42" s="40">
        <f>'Previous Year Actuals'!P35</f>
        <v>0</v>
      </c>
      <c r="D42" s="169"/>
      <c r="E42" s="169"/>
      <c r="F42" s="170">
        <f t="shared" si="2"/>
        <v>0</v>
      </c>
    </row>
    <row r="43" spans="2:6" ht="18" customHeight="1" thickBot="1" x14ac:dyDescent="0.25">
      <c r="B43" s="59" t="s">
        <v>90</v>
      </c>
      <c r="C43" s="47">
        <f>SUM(C24:C42)</f>
        <v>0</v>
      </c>
      <c r="D43" s="179">
        <f>SUM(D24:D42)</f>
        <v>17736.45</v>
      </c>
      <c r="E43" s="179">
        <f>SUM(E24:E42)</f>
        <v>12271.24</v>
      </c>
      <c r="F43" s="174">
        <v>0</v>
      </c>
    </row>
    <row r="44" spans="2:6" ht="18" customHeight="1" x14ac:dyDescent="0.2">
      <c r="B44" s="55" t="s">
        <v>91</v>
      </c>
      <c r="C44" s="40">
        <f>'Previous Year Actuals'!P37</f>
        <v>0</v>
      </c>
      <c r="D44" s="169"/>
      <c r="E44" s="169"/>
      <c r="F44" s="170">
        <f t="shared" ref="F44:F49" si="3">SUM(D44:E44)</f>
        <v>0</v>
      </c>
    </row>
    <row r="45" spans="2:6" ht="18" customHeight="1" x14ac:dyDescent="0.2">
      <c r="B45" s="57" t="s">
        <v>92</v>
      </c>
      <c r="C45" s="40">
        <f>'Previous Year Actuals'!P38</f>
        <v>0</v>
      </c>
      <c r="D45" s="178"/>
      <c r="E45" s="178"/>
      <c r="F45" s="172">
        <f t="shared" si="3"/>
        <v>0</v>
      </c>
    </row>
    <row r="46" spans="2:6" ht="18" customHeight="1" x14ac:dyDescent="0.2">
      <c r="B46" s="55" t="s">
        <v>93</v>
      </c>
      <c r="C46" s="40">
        <f>'Previous Year Actuals'!P39</f>
        <v>0</v>
      </c>
      <c r="D46" s="169"/>
      <c r="E46" s="169"/>
      <c r="F46" s="170">
        <f t="shared" si="3"/>
        <v>0</v>
      </c>
    </row>
    <row r="47" spans="2:6" ht="18" customHeight="1" x14ac:dyDescent="0.2">
      <c r="B47" s="57" t="s">
        <v>94</v>
      </c>
      <c r="C47" s="40">
        <f>'Previous Year Actuals'!P40</f>
        <v>0</v>
      </c>
      <c r="D47" s="178"/>
      <c r="E47" s="178"/>
      <c r="F47" s="172">
        <f t="shared" si="3"/>
        <v>0</v>
      </c>
    </row>
    <row r="48" spans="2:6" ht="18" customHeight="1" x14ac:dyDescent="0.2">
      <c r="B48" s="55" t="s">
        <v>95</v>
      </c>
      <c r="C48" s="40">
        <f>'Previous Year Actuals'!P41</f>
        <v>0</v>
      </c>
      <c r="D48" s="169"/>
      <c r="E48" s="169"/>
      <c r="F48" s="170">
        <f t="shared" si="3"/>
        <v>0</v>
      </c>
    </row>
    <row r="49" spans="2:6" ht="18" customHeight="1" x14ac:dyDescent="0.2">
      <c r="B49" s="51" t="s">
        <v>96</v>
      </c>
      <c r="C49" s="52"/>
      <c r="D49" s="178"/>
      <c r="E49" s="178"/>
      <c r="F49" s="172">
        <f t="shared" si="3"/>
        <v>0</v>
      </c>
    </row>
    <row r="50" spans="2:6" ht="18" customHeight="1" thickBot="1" x14ac:dyDescent="0.25">
      <c r="B50" s="60" t="s">
        <v>97</v>
      </c>
      <c r="C50" s="47">
        <f>SUM(C43:C48)</f>
        <v>0</v>
      </c>
      <c r="D50" s="179">
        <f>SUM(D43:D48)</f>
        <v>17736.45</v>
      </c>
      <c r="E50" s="179">
        <f>SUM(E43:E48)</f>
        <v>12271.24</v>
      </c>
      <c r="F50" s="182">
        <f>SUM(C50:E50)</f>
        <v>30007.690000000002</v>
      </c>
    </row>
    <row r="51" spans="2:6" ht="18" customHeight="1" x14ac:dyDescent="0.2">
      <c r="B51" s="61" t="s">
        <v>98</v>
      </c>
      <c r="C51" s="62"/>
      <c r="D51" s="175"/>
      <c r="E51" s="175"/>
      <c r="F51" s="176"/>
    </row>
    <row r="52" spans="2:6" ht="18" customHeight="1" thickBot="1" x14ac:dyDescent="0.25">
      <c r="B52" s="65" t="s">
        <v>293</v>
      </c>
      <c r="C52" s="47">
        <f>C22-C50</f>
        <v>0</v>
      </c>
      <c r="D52" s="179">
        <f>D22-D50</f>
        <v>10528.02</v>
      </c>
      <c r="E52" s="179">
        <f>E22-E50</f>
        <v>2657.5600000000031</v>
      </c>
      <c r="F52" s="177"/>
    </row>
    <row r="53" spans="2:6" ht="18" hidden="1" customHeight="1" x14ac:dyDescent="0.2">
      <c r="B53" s="67" t="s">
        <v>100</v>
      </c>
      <c r="C53" s="52"/>
      <c r="D53" s="53"/>
      <c r="E53" s="53"/>
      <c r="F53" s="54"/>
    </row>
    <row r="54" spans="2:6" ht="18" hidden="1" customHeight="1" x14ac:dyDescent="0.2">
      <c r="B54" s="68" t="s">
        <v>101</v>
      </c>
      <c r="C54" s="40"/>
      <c r="D54" s="40"/>
      <c r="E54" s="40"/>
      <c r="F54" s="181"/>
    </row>
    <row r="55" spans="2:6" ht="18" hidden="1" customHeight="1" x14ac:dyDescent="0.2">
      <c r="B55" s="69" t="s">
        <v>102</v>
      </c>
      <c r="C55" s="70">
        <f>'Previous Year Actuals'!P48</f>
        <v>0</v>
      </c>
      <c r="D55" s="52"/>
      <c r="E55" s="53"/>
      <c r="F55" s="58">
        <f>SUM(D55:E55)</f>
        <v>0</v>
      </c>
    </row>
    <row r="56" spans="2:6" ht="18" hidden="1" customHeight="1" x14ac:dyDescent="0.2">
      <c r="B56" s="71" t="s">
        <v>103</v>
      </c>
      <c r="C56" s="70">
        <f>'Previous Year Actuals'!P49</f>
        <v>0</v>
      </c>
      <c r="D56" s="40"/>
      <c r="E56" s="40"/>
      <c r="F56" s="72"/>
    </row>
    <row r="57" spans="2:6" ht="18" hidden="1" customHeight="1" x14ac:dyDescent="0.2">
      <c r="B57" s="69" t="s">
        <v>104</v>
      </c>
      <c r="C57" s="70">
        <f>'Previous Year Actuals'!P50</f>
        <v>0</v>
      </c>
      <c r="D57" s="52"/>
      <c r="E57" s="53"/>
      <c r="F57" s="58">
        <f>SUM(D57:E57)</f>
        <v>0</v>
      </c>
    </row>
    <row r="58" spans="2:6" ht="18" hidden="1" customHeight="1" x14ac:dyDescent="0.2">
      <c r="B58" s="71" t="s">
        <v>105</v>
      </c>
      <c r="C58" s="70">
        <f>'Previous Year Actuals'!P51</f>
        <v>0</v>
      </c>
      <c r="D58" s="40"/>
      <c r="E58" s="40"/>
      <c r="F58" s="72"/>
    </row>
    <row r="59" spans="2:6" ht="18" hidden="1" customHeight="1" x14ac:dyDescent="0.2">
      <c r="B59" s="69" t="s">
        <v>106</v>
      </c>
      <c r="C59" s="70">
        <f>'Previous Year Actuals'!P52</f>
        <v>0</v>
      </c>
      <c r="D59" s="52"/>
      <c r="E59" s="53"/>
      <c r="F59" s="72"/>
    </row>
    <row r="60" spans="2:6" ht="18" hidden="1" customHeight="1" x14ac:dyDescent="0.2">
      <c r="B60" s="71" t="s">
        <v>107</v>
      </c>
      <c r="C60" s="70">
        <f>'Previous Year Actuals'!P53</f>
        <v>0</v>
      </c>
      <c r="D60" s="40"/>
      <c r="E60" s="40"/>
      <c r="F60" s="56">
        <f>SUM(D60:E60)</f>
        <v>0</v>
      </c>
    </row>
    <row r="61" spans="2:6" hidden="1" x14ac:dyDescent="0.2"/>
    <row r="62" spans="2:6" hidden="1" x14ac:dyDescent="0.2"/>
    <row r="63" spans="2:6" ht="18" hidden="1" customHeight="1" x14ac:dyDescent="0.2">
      <c r="B63" s="151" t="s">
        <v>108</v>
      </c>
    </row>
    <row r="64" spans="2:6" ht="18" hidden="1" customHeight="1" x14ac:dyDescent="0.2">
      <c r="B64" s="74" t="s">
        <v>109</v>
      </c>
      <c r="C64" s="75" t="e">
        <f>+IF(D6+F20-F49=#REF!,"Verified","Error")</f>
        <v>#REF!</v>
      </c>
    </row>
    <row r="65" spans="2:3" ht="18" hidden="1" customHeight="1" x14ac:dyDescent="0.2">
      <c r="B65" s="74" t="s">
        <v>110</v>
      </c>
      <c r="C65" s="76" t="e">
        <f>+IF(F52+C53-F15-F16-F54=#REF!,"Verified","Error")</f>
        <v>#REF!</v>
      </c>
    </row>
    <row r="66" spans="2:3" ht="18" hidden="1" customHeight="1" x14ac:dyDescent="0.2">
      <c r="B66" s="74" t="s">
        <v>111</v>
      </c>
      <c r="C66" s="76" t="str">
        <f>+IF(F49=SUM(F44:F48),"Verified","Error")</f>
        <v>Verified</v>
      </c>
    </row>
    <row r="67" spans="2:3" ht="18" hidden="1" customHeight="1" x14ac:dyDescent="0.2">
      <c r="B67" s="74" t="s">
        <v>112</v>
      </c>
      <c r="C67" s="76" t="str">
        <f>+IF(SUM(D20:E20)=SUM(F15:F18),"Verified","Error")</f>
        <v>Error</v>
      </c>
    </row>
  </sheetData>
  <mergeCells count="1">
    <mergeCell ref="B2:F2"/>
  </mergeCells>
  <pageMargins left="0.7" right="0.7" top="0.75" bottom="0.75" header="0.3" footer="0.3"/>
  <pageSetup paperSize="1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A87"/>
    <pageSetUpPr fitToPage="1"/>
  </sheetPr>
  <dimension ref="A1:J98"/>
  <sheetViews>
    <sheetView workbookViewId="0">
      <selection activeCell="C2" sqref="C2"/>
    </sheetView>
  </sheetViews>
  <sheetFormatPr defaultRowHeight="12.75" x14ac:dyDescent="0.2"/>
  <cols>
    <col min="1" max="1" width="2.85546875" style="126" customWidth="1"/>
    <col min="2" max="2" width="49.42578125" style="126" customWidth="1"/>
    <col min="3" max="3" width="27.28515625" style="126" customWidth="1"/>
    <col min="4" max="4" width="13.85546875" style="126" customWidth="1"/>
    <col min="5" max="5" width="21.42578125" style="126" customWidth="1"/>
    <col min="6" max="6" width="51.42578125" style="126" customWidth="1"/>
    <col min="7" max="7" width="21.28515625" style="126" customWidth="1"/>
    <col min="8" max="8" width="17.28515625" style="126" customWidth="1"/>
    <col min="9" max="16384" width="9.140625" style="126"/>
  </cols>
  <sheetData>
    <row r="1" spans="1:10" ht="37.5" x14ac:dyDescent="0.2">
      <c r="A1" s="199" t="s">
        <v>261</v>
      </c>
      <c r="B1" s="199"/>
      <c r="C1" s="199"/>
      <c r="D1" s="199"/>
      <c r="E1" s="199"/>
      <c r="F1" s="199"/>
      <c r="G1" s="199"/>
    </row>
    <row r="2" spans="1:10" ht="15.75" x14ac:dyDescent="0.2">
      <c r="B2" s="138" t="s">
        <v>140</v>
      </c>
      <c r="C2" s="155" t="str">
        <f>'Project Costs'!B139</f>
        <v>Primary owner/operator</v>
      </c>
      <c r="D2" s="198" t="s">
        <v>141</v>
      </c>
      <c r="E2" s="198"/>
    </row>
    <row r="3" spans="1:10" ht="15.75" x14ac:dyDescent="0.2">
      <c r="B3" s="138" t="s">
        <v>144</v>
      </c>
      <c r="C3" s="156" t="str">
        <f>'Project Costs'!D1</f>
        <v>Business Name</v>
      </c>
      <c r="D3" s="198" t="s">
        <v>142</v>
      </c>
      <c r="E3" s="198"/>
    </row>
    <row r="4" spans="1:10" ht="15.75" x14ac:dyDescent="0.2">
      <c r="B4" s="138" t="s">
        <v>145</v>
      </c>
      <c r="C4" s="155" t="s">
        <v>273</v>
      </c>
      <c r="D4" s="198" t="s">
        <v>143</v>
      </c>
      <c r="E4" s="198"/>
    </row>
    <row r="5" spans="1:10" ht="15.75" x14ac:dyDescent="0.2">
      <c r="B5" s="138" t="s">
        <v>146</v>
      </c>
      <c r="C5" s="157">
        <v>43146</v>
      </c>
      <c r="D5" s="198" t="s">
        <v>276</v>
      </c>
      <c r="E5" s="198"/>
      <c r="F5" s="133"/>
    </row>
    <row r="6" spans="1:10" ht="15.75" x14ac:dyDescent="0.2">
      <c r="B6" s="138"/>
      <c r="D6" s="138"/>
    </row>
    <row r="7" spans="1:10" ht="13.5" thickBot="1" x14ac:dyDescent="0.25">
      <c r="B7" s="129" t="s">
        <v>147</v>
      </c>
      <c r="C7" s="129"/>
      <c r="F7" s="129" t="s">
        <v>148</v>
      </c>
      <c r="G7" s="129"/>
    </row>
    <row r="8" spans="1:10" ht="13.5" thickTop="1" x14ac:dyDescent="0.2">
      <c r="B8" s="9" t="s">
        <v>149</v>
      </c>
      <c r="C8" s="9" t="s">
        <v>203</v>
      </c>
      <c r="D8" s="9" t="s">
        <v>223</v>
      </c>
      <c r="E8" s="9" t="s">
        <v>224</v>
      </c>
      <c r="F8" s="9" t="s">
        <v>177</v>
      </c>
      <c r="G8" s="9" t="s">
        <v>170</v>
      </c>
      <c r="H8" s="9" t="s">
        <v>167</v>
      </c>
      <c r="I8" s="137"/>
      <c r="J8" s="137"/>
    </row>
    <row r="9" spans="1:10" x14ac:dyDescent="0.2">
      <c r="B9" s="132" t="s">
        <v>311</v>
      </c>
      <c r="C9" s="142"/>
      <c r="E9" s="121"/>
      <c r="F9" s="132" t="s">
        <v>166</v>
      </c>
      <c r="G9" s="152"/>
      <c r="H9" s="152"/>
      <c r="I9" s="121"/>
      <c r="J9" s="121"/>
    </row>
    <row r="10" spans="1:10" x14ac:dyDescent="0.2">
      <c r="B10" s="132" t="s">
        <v>150</v>
      </c>
      <c r="C10" s="121"/>
      <c r="D10" s="140"/>
      <c r="E10" s="121"/>
      <c r="F10" s="132" t="s">
        <v>162</v>
      </c>
      <c r="G10" s="152"/>
      <c r="H10" s="152"/>
      <c r="I10" s="121"/>
      <c r="J10" s="121"/>
    </row>
    <row r="11" spans="1:10" x14ac:dyDescent="0.2">
      <c r="B11" s="132" t="s">
        <v>312</v>
      </c>
      <c r="C11" s="160"/>
      <c r="D11" s="143"/>
      <c r="E11" s="121"/>
      <c r="F11" s="132" t="s">
        <v>163</v>
      </c>
      <c r="G11" s="152"/>
      <c r="H11" s="152"/>
      <c r="I11" s="121"/>
      <c r="J11" s="121"/>
    </row>
    <row r="12" spans="1:10" x14ac:dyDescent="0.2">
      <c r="B12" s="132" t="s">
        <v>151</v>
      </c>
      <c r="C12" s="121"/>
      <c r="D12" s="143"/>
      <c r="E12" s="121"/>
      <c r="F12" s="132" t="s">
        <v>164</v>
      </c>
      <c r="G12" s="152"/>
      <c r="H12" s="152"/>
      <c r="I12" s="121"/>
      <c r="J12" s="121"/>
    </row>
    <row r="13" spans="1:10" x14ac:dyDescent="0.2">
      <c r="B13" s="132" t="s">
        <v>152</v>
      </c>
      <c r="C13" s="121"/>
      <c r="D13" s="143"/>
      <c r="E13" s="121"/>
      <c r="F13" s="132" t="s">
        <v>165</v>
      </c>
      <c r="G13" s="152"/>
      <c r="H13" s="152"/>
      <c r="I13" s="121"/>
      <c r="J13" s="121"/>
    </row>
    <row r="14" spans="1:10" x14ac:dyDescent="0.2">
      <c r="B14" s="132" t="s">
        <v>153</v>
      </c>
      <c r="C14" s="121"/>
      <c r="D14" s="143"/>
      <c r="E14" s="121"/>
      <c r="F14" s="132" t="s">
        <v>168</v>
      </c>
      <c r="G14" s="152"/>
      <c r="H14" s="152"/>
      <c r="I14" s="121"/>
      <c r="J14" s="121"/>
    </row>
    <row r="15" spans="1:10" x14ac:dyDescent="0.2">
      <c r="B15" s="132" t="s">
        <v>154</v>
      </c>
      <c r="C15" s="121"/>
      <c r="D15" s="143"/>
      <c r="E15" s="121"/>
      <c r="F15" s="132" t="s">
        <v>169</v>
      </c>
      <c r="G15" s="152"/>
      <c r="H15" s="152"/>
      <c r="I15" s="121"/>
      <c r="J15" s="121"/>
    </row>
    <row r="16" spans="1:10" x14ac:dyDescent="0.2">
      <c r="B16" s="132" t="s">
        <v>155</v>
      </c>
      <c r="C16" s="121"/>
      <c r="D16" s="143"/>
      <c r="E16" s="121"/>
      <c r="F16" s="132" t="s">
        <v>195</v>
      </c>
      <c r="G16" s="152"/>
      <c r="H16" s="152"/>
      <c r="I16" s="121"/>
      <c r="J16" s="121"/>
    </row>
    <row r="17" spans="2:10" x14ac:dyDescent="0.2">
      <c r="B17" s="132" t="s">
        <v>156</v>
      </c>
      <c r="C17" s="121"/>
      <c r="D17" s="143"/>
      <c r="E17" s="121"/>
      <c r="F17" s="132" t="s">
        <v>275</v>
      </c>
      <c r="G17" s="152"/>
      <c r="H17" s="152"/>
      <c r="I17" s="121"/>
      <c r="J17" s="121"/>
    </row>
    <row r="18" spans="2:10" x14ac:dyDescent="0.2">
      <c r="B18" s="132" t="s">
        <v>157</v>
      </c>
      <c r="C18" s="121"/>
      <c r="D18" s="143"/>
      <c r="E18" s="121"/>
      <c r="F18" s="132"/>
      <c r="G18" s="152"/>
      <c r="H18" s="152"/>
      <c r="I18" s="132"/>
      <c r="J18" s="132"/>
    </row>
    <row r="19" spans="2:10" x14ac:dyDescent="0.2">
      <c r="B19" s="132" t="s">
        <v>37</v>
      </c>
      <c r="C19" s="121"/>
      <c r="E19" s="121">
        <f>SUBTOTAL(109,tblRealEstate20[Annual Value])</f>
        <v>0</v>
      </c>
      <c r="F19" s="132" t="s">
        <v>37</v>
      </c>
      <c r="G19" s="143">
        <f>SUBTOTAL(109,tblRealEstate20[Total Balance/Contract])</f>
        <v>0</v>
      </c>
      <c r="H19" s="143">
        <f>SUBTOTAL(109,tblRealEstate20[Monthly Payment])</f>
        <v>0</v>
      </c>
      <c r="I19" s="143"/>
      <c r="J19" s="143"/>
    </row>
    <row r="20" spans="2:10" ht="13.5" thickBot="1" x14ac:dyDescent="0.25">
      <c r="F20" s="136" t="s">
        <v>277</v>
      </c>
      <c r="G20" s="159">
        <f>tblRealEstate20[[#Totals],[Annual Value]]-tblRealEstate20[[#Totals],[Total Balance/Contract]]</f>
        <v>0</v>
      </c>
    </row>
    <row r="21" spans="2:10" s="149" customFormat="1" ht="39" customHeight="1" thickTop="1" x14ac:dyDescent="0.2">
      <c r="B21" s="148" t="s">
        <v>158</v>
      </c>
      <c r="C21" s="148" t="s">
        <v>159</v>
      </c>
      <c r="D21" s="148" t="s">
        <v>160</v>
      </c>
      <c r="E21" s="148" t="s">
        <v>205</v>
      </c>
      <c r="F21" s="148" t="s">
        <v>161</v>
      </c>
      <c r="G21" s="148" t="s">
        <v>50</v>
      </c>
      <c r="H21" s="148" t="s">
        <v>174</v>
      </c>
      <c r="I21" s="148" t="s">
        <v>175</v>
      </c>
    </row>
    <row r="22" spans="2:10" x14ac:dyDescent="0.2">
      <c r="B22" s="133" t="s">
        <v>210</v>
      </c>
      <c r="C22" s="132"/>
      <c r="D22" s="132"/>
      <c r="E22" s="121"/>
      <c r="F22" s="132" t="s">
        <v>171</v>
      </c>
      <c r="G22" s="144" t="s">
        <v>172</v>
      </c>
      <c r="H22" s="121"/>
      <c r="I22" s="121"/>
    </row>
    <row r="23" spans="2:10" x14ac:dyDescent="0.2">
      <c r="B23" s="132" t="s">
        <v>200</v>
      </c>
      <c r="C23" s="133"/>
      <c r="D23" s="133"/>
      <c r="E23" s="121"/>
      <c r="F23" s="132" t="s">
        <v>162</v>
      </c>
      <c r="G23" s="144" t="s">
        <v>172</v>
      </c>
      <c r="H23" s="121"/>
      <c r="I23" s="121"/>
    </row>
    <row r="24" spans="2:10" x14ac:dyDescent="0.2">
      <c r="B24" s="132" t="s">
        <v>199</v>
      </c>
      <c r="C24" s="133"/>
      <c r="D24" s="133"/>
      <c r="E24" s="121"/>
      <c r="F24" s="132" t="s">
        <v>195</v>
      </c>
      <c r="H24" s="121"/>
      <c r="I24" s="121"/>
    </row>
    <row r="25" spans="2:10" x14ac:dyDescent="0.2">
      <c r="B25" s="132" t="s">
        <v>201</v>
      </c>
      <c r="C25" s="133"/>
      <c r="D25" s="133"/>
      <c r="E25" s="121"/>
      <c r="F25" s="132" t="s">
        <v>198</v>
      </c>
      <c r="H25" s="121"/>
      <c r="I25" s="121"/>
    </row>
    <row r="26" spans="2:10" x14ac:dyDescent="0.2">
      <c r="B26" s="132" t="s">
        <v>202</v>
      </c>
      <c r="C26" s="133"/>
      <c r="D26" s="133"/>
      <c r="E26" s="121"/>
      <c r="F26" s="132" t="s">
        <v>173</v>
      </c>
      <c r="H26" s="121"/>
      <c r="I26" s="121"/>
    </row>
    <row r="27" spans="2:10" x14ac:dyDescent="0.2">
      <c r="B27" s="132" t="s">
        <v>204</v>
      </c>
      <c r="C27" s="133"/>
      <c r="D27" s="133"/>
      <c r="E27" s="121"/>
      <c r="F27" s="132" t="s">
        <v>176</v>
      </c>
      <c r="H27" s="121"/>
      <c r="I27" s="121"/>
    </row>
    <row r="28" spans="2:10" x14ac:dyDescent="0.2">
      <c r="B28" s="133"/>
      <c r="C28" s="136" t="s">
        <v>209</v>
      </c>
      <c r="D28" s="139"/>
      <c r="E28" s="121"/>
      <c r="F28" s="132" t="s">
        <v>178</v>
      </c>
      <c r="H28" s="121"/>
      <c r="I28" s="121"/>
    </row>
    <row r="29" spans="2:10" x14ac:dyDescent="0.2">
      <c r="B29" s="132"/>
      <c r="C29" s="136" t="s">
        <v>206</v>
      </c>
      <c r="D29" s="139"/>
      <c r="E29" s="121"/>
      <c r="F29" s="132" t="s">
        <v>179</v>
      </c>
      <c r="H29" s="121"/>
      <c r="I29" s="121"/>
    </row>
    <row r="30" spans="2:10" x14ac:dyDescent="0.2">
      <c r="B30" s="132"/>
      <c r="C30" s="136" t="s">
        <v>208</v>
      </c>
      <c r="D30" s="139"/>
      <c r="E30" s="121"/>
      <c r="F30" s="132" t="s">
        <v>180</v>
      </c>
      <c r="H30" s="121"/>
      <c r="I30" s="121"/>
    </row>
    <row r="31" spans="2:10" x14ac:dyDescent="0.2">
      <c r="B31" s="133"/>
      <c r="C31" s="136" t="s">
        <v>207</v>
      </c>
      <c r="D31" s="139"/>
      <c r="E31" s="121"/>
      <c r="F31" s="132" t="s">
        <v>181</v>
      </c>
      <c r="H31" s="121"/>
      <c r="I31" s="121"/>
    </row>
    <row r="32" spans="2:10" x14ac:dyDescent="0.2">
      <c r="B32" s="133" t="s">
        <v>211</v>
      </c>
      <c r="C32" s="132"/>
      <c r="D32" s="132"/>
      <c r="E32" s="121"/>
      <c r="F32" s="132" t="s">
        <v>182</v>
      </c>
      <c r="H32" s="121"/>
      <c r="I32" s="121"/>
    </row>
    <row r="33" spans="2:9" x14ac:dyDescent="0.2">
      <c r="B33" s="132" t="s">
        <v>200</v>
      </c>
      <c r="C33" s="133"/>
      <c r="D33" s="133"/>
      <c r="E33" s="121"/>
      <c r="F33" s="132" t="s">
        <v>183</v>
      </c>
      <c r="H33" s="121"/>
      <c r="I33" s="121"/>
    </row>
    <row r="34" spans="2:9" x14ac:dyDescent="0.2">
      <c r="B34" s="132" t="s">
        <v>199</v>
      </c>
      <c r="C34" s="133"/>
      <c r="D34" s="133"/>
      <c r="E34" s="121"/>
      <c r="F34" s="132" t="s">
        <v>193</v>
      </c>
      <c r="H34" s="121"/>
      <c r="I34" s="121"/>
    </row>
    <row r="35" spans="2:9" x14ac:dyDescent="0.2">
      <c r="B35" s="132" t="s">
        <v>201</v>
      </c>
      <c r="C35" s="133"/>
      <c r="D35" s="133"/>
      <c r="E35" s="121"/>
      <c r="F35" s="132" t="s">
        <v>192</v>
      </c>
      <c r="H35" s="121"/>
      <c r="I35" s="121"/>
    </row>
    <row r="36" spans="2:9" x14ac:dyDescent="0.2">
      <c r="B36" s="132" t="s">
        <v>202</v>
      </c>
      <c r="C36" s="133"/>
      <c r="D36" s="133"/>
      <c r="E36" s="121"/>
      <c r="F36" s="132" t="s">
        <v>184</v>
      </c>
      <c r="H36" s="121"/>
      <c r="I36" s="121"/>
    </row>
    <row r="37" spans="2:9" x14ac:dyDescent="0.2">
      <c r="B37" s="132" t="s">
        <v>204</v>
      </c>
      <c r="C37" s="133"/>
      <c r="D37" s="133"/>
      <c r="E37" s="121"/>
      <c r="F37" s="132" t="s">
        <v>185</v>
      </c>
      <c r="H37" s="121"/>
      <c r="I37" s="121"/>
    </row>
    <row r="38" spans="2:9" x14ac:dyDescent="0.2">
      <c r="B38" s="133"/>
      <c r="C38" s="136" t="s">
        <v>209</v>
      </c>
      <c r="D38" s="139"/>
      <c r="E38" s="121"/>
      <c r="F38" s="132" t="s">
        <v>191</v>
      </c>
      <c r="H38" s="121"/>
      <c r="I38" s="121"/>
    </row>
    <row r="39" spans="2:9" x14ac:dyDescent="0.2">
      <c r="B39" s="132"/>
      <c r="C39" s="136" t="s">
        <v>206</v>
      </c>
      <c r="D39" s="139"/>
      <c r="E39" s="121"/>
      <c r="F39" s="132" t="s">
        <v>186</v>
      </c>
      <c r="H39" s="121"/>
      <c r="I39" s="121"/>
    </row>
    <row r="40" spans="2:9" x14ac:dyDescent="0.2">
      <c r="B40" s="132"/>
      <c r="C40" s="136" t="s">
        <v>208</v>
      </c>
      <c r="D40" s="139"/>
      <c r="E40" s="121"/>
      <c r="F40" s="132" t="s">
        <v>187</v>
      </c>
      <c r="H40" s="121"/>
      <c r="I40" s="121"/>
    </row>
    <row r="41" spans="2:9" x14ac:dyDescent="0.2">
      <c r="B41" s="133"/>
      <c r="C41" s="136" t="s">
        <v>207</v>
      </c>
      <c r="D41" s="139"/>
      <c r="E41" s="121"/>
      <c r="F41" s="132" t="s">
        <v>188</v>
      </c>
      <c r="H41" s="121"/>
      <c r="I41" s="121"/>
    </row>
    <row r="42" spans="2:9" x14ac:dyDescent="0.2">
      <c r="B42" s="133" t="s">
        <v>212</v>
      </c>
      <c r="C42" s="132"/>
      <c r="D42" s="132"/>
      <c r="E42" s="121"/>
      <c r="F42" s="132" t="s">
        <v>189</v>
      </c>
      <c r="H42" s="121"/>
      <c r="I42" s="121"/>
    </row>
    <row r="43" spans="2:9" x14ac:dyDescent="0.2">
      <c r="B43" s="132" t="s">
        <v>200</v>
      </c>
      <c r="C43" s="133"/>
      <c r="D43" s="133"/>
      <c r="E43" s="121"/>
      <c r="F43" s="132" t="s">
        <v>190</v>
      </c>
      <c r="H43" s="121"/>
      <c r="I43" s="121"/>
    </row>
    <row r="44" spans="2:9" x14ac:dyDescent="0.2">
      <c r="B44" s="132" t="s">
        <v>199</v>
      </c>
      <c r="C44" s="133"/>
      <c r="D44" s="133"/>
      <c r="E44" s="121"/>
      <c r="F44" s="132" t="s">
        <v>194</v>
      </c>
      <c r="H44" s="121"/>
      <c r="I44" s="121"/>
    </row>
    <row r="45" spans="2:9" x14ac:dyDescent="0.2">
      <c r="B45" s="132" t="s">
        <v>201</v>
      </c>
      <c r="C45" s="133"/>
      <c r="D45" s="133"/>
      <c r="E45" s="121"/>
      <c r="F45" s="132" t="s">
        <v>196</v>
      </c>
      <c r="G45" s="145" t="s">
        <v>197</v>
      </c>
      <c r="H45" s="121"/>
      <c r="I45" s="121"/>
    </row>
    <row r="46" spans="2:9" x14ac:dyDescent="0.2">
      <c r="B46" s="132" t="s">
        <v>202</v>
      </c>
      <c r="C46" s="133"/>
      <c r="D46" s="133"/>
      <c r="E46" s="121"/>
      <c r="F46" s="132" t="s">
        <v>37</v>
      </c>
      <c r="H46" s="121"/>
      <c r="I46" s="121"/>
    </row>
    <row r="47" spans="2:9" x14ac:dyDescent="0.2">
      <c r="B47" s="132" t="s">
        <v>204</v>
      </c>
      <c r="C47" s="133"/>
      <c r="D47" s="133"/>
      <c r="E47" s="121"/>
      <c r="F47" s="141"/>
      <c r="H47" s="141"/>
    </row>
    <row r="48" spans="2:9" x14ac:dyDescent="0.2">
      <c r="B48" s="133"/>
      <c r="C48" s="136" t="s">
        <v>209</v>
      </c>
      <c r="D48" s="139"/>
      <c r="E48" s="121"/>
      <c r="F48" s="130" t="s">
        <v>220</v>
      </c>
      <c r="H48" s="131" t="s">
        <v>52</v>
      </c>
    </row>
    <row r="49" spans="2:8" x14ac:dyDescent="0.2">
      <c r="B49" s="132"/>
      <c r="C49" s="136" t="s">
        <v>206</v>
      </c>
      <c r="D49" s="139"/>
      <c r="E49" s="121"/>
      <c r="F49" s="132" t="s">
        <v>221</v>
      </c>
      <c r="H49" s="121"/>
    </row>
    <row r="50" spans="2:8" x14ac:dyDescent="0.2">
      <c r="B50" s="132"/>
      <c r="C50" s="136" t="s">
        <v>208</v>
      </c>
      <c r="D50" s="139"/>
      <c r="E50" s="121"/>
      <c r="F50" s="132" t="s">
        <v>222</v>
      </c>
      <c r="H50" s="121"/>
    </row>
    <row r="51" spans="2:8" x14ac:dyDescent="0.2">
      <c r="B51" s="133"/>
      <c r="C51" s="136" t="s">
        <v>207</v>
      </c>
      <c r="D51" s="139"/>
      <c r="E51" s="121"/>
      <c r="F51" s="132" t="s">
        <v>222</v>
      </c>
      <c r="H51" s="121"/>
    </row>
    <row r="52" spans="2:8" x14ac:dyDescent="0.2">
      <c r="B52" s="133" t="s">
        <v>213</v>
      </c>
      <c r="C52" s="146" t="s">
        <v>214</v>
      </c>
      <c r="D52" s="132" t="s">
        <v>215</v>
      </c>
      <c r="E52" s="147" t="s">
        <v>216</v>
      </c>
      <c r="F52" s="132" t="s">
        <v>37</v>
      </c>
      <c r="H52" s="121"/>
    </row>
    <row r="53" spans="2:8" x14ac:dyDescent="0.2">
      <c r="B53" s="132" t="s">
        <v>8</v>
      </c>
      <c r="C53" s="132"/>
      <c r="D53" s="132"/>
      <c r="E53" s="121"/>
    </row>
    <row r="54" spans="2:8" x14ac:dyDescent="0.2">
      <c r="B54" s="132" t="s">
        <v>217</v>
      </c>
      <c r="C54" s="132"/>
      <c r="D54" s="132"/>
      <c r="E54" s="121"/>
      <c r="F54" s="130" t="s">
        <v>44</v>
      </c>
      <c r="H54" s="131" t="s">
        <v>52</v>
      </c>
    </row>
    <row r="55" spans="2:8" x14ac:dyDescent="0.2">
      <c r="B55" s="132" t="s">
        <v>218</v>
      </c>
      <c r="C55" s="132"/>
      <c r="D55" s="132"/>
      <c r="E55" s="121"/>
      <c r="F55" s="132" t="s">
        <v>131</v>
      </c>
      <c r="H55" s="121"/>
    </row>
    <row r="56" spans="2:8" x14ac:dyDescent="0.2">
      <c r="B56" s="132" t="s">
        <v>219</v>
      </c>
      <c r="C56" s="133"/>
      <c r="D56" s="133"/>
      <c r="E56" s="121"/>
      <c r="F56" s="132" t="s">
        <v>129</v>
      </c>
      <c r="H56" s="121"/>
    </row>
    <row r="57" spans="2:8" x14ac:dyDescent="0.2">
      <c r="B57" s="133"/>
      <c r="C57" s="133"/>
      <c r="D57" s="133"/>
      <c r="E57" s="121"/>
      <c r="F57" s="132" t="s">
        <v>37</v>
      </c>
      <c r="H57" s="121"/>
    </row>
    <row r="58" spans="2:8" x14ac:dyDescent="0.2">
      <c r="B58" s="133"/>
      <c r="C58" s="133"/>
      <c r="D58" s="133"/>
      <c r="E58" s="121"/>
    </row>
    <row r="75" spans="4:4" x14ac:dyDescent="0.2">
      <c r="D75" s="141"/>
    </row>
    <row r="83" spans="2:4" x14ac:dyDescent="0.2">
      <c r="B83" s="141"/>
      <c r="C83" s="141"/>
      <c r="D83" s="141"/>
    </row>
    <row r="84" spans="2:4" x14ac:dyDescent="0.2">
      <c r="B84" s="130"/>
      <c r="C84" s="131"/>
    </row>
    <row r="85" spans="2:4" x14ac:dyDescent="0.2">
      <c r="B85" s="132"/>
      <c r="C85" s="121"/>
    </row>
    <row r="86" spans="2:4" x14ac:dyDescent="0.2">
      <c r="B86" s="132"/>
      <c r="C86" s="121"/>
    </row>
    <row r="87" spans="2:4" x14ac:dyDescent="0.2">
      <c r="B87" s="132"/>
      <c r="C87" s="121"/>
    </row>
    <row r="88" spans="2:4" x14ac:dyDescent="0.2">
      <c r="B88" s="132"/>
      <c r="C88" s="121"/>
    </row>
    <row r="89" spans="2:4" x14ac:dyDescent="0.2">
      <c r="B89" s="132"/>
      <c r="C89" s="121"/>
    </row>
    <row r="90" spans="2:4" x14ac:dyDescent="0.2">
      <c r="B90" s="141"/>
      <c r="C90" s="141"/>
      <c r="D90" s="141"/>
    </row>
    <row r="91" spans="2:4" x14ac:dyDescent="0.2">
      <c r="B91" s="130"/>
      <c r="C91" s="131"/>
    </row>
    <row r="92" spans="2:4" x14ac:dyDescent="0.2">
      <c r="B92" s="132"/>
      <c r="C92" s="121"/>
    </row>
    <row r="93" spans="2:4" x14ac:dyDescent="0.2">
      <c r="B93" s="132"/>
      <c r="C93" s="121"/>
    </row>
    <row r="94" spans="2:4" x14ac:dyDescent="0.2">
      <c r="B94" s="132"/>
      <c r="C94" s="121"/>
    </row>
    <row r="95" spans="2:4" x14ac:dyDescent="0.2">
      <c r="B95" s="141"/>
      <c r="C95" s="141"/>
      <c r="D95" s="141"/>
    </row>
    <row r="96" spans="2:4" x14ac:dyDescent="0.2">
      <c r="B96" s="122"/>
      <c r="C96" s="124"/>
      <c r="D96" s="123"/>
    </row>
    <row r="97" spans="2:4" x14ac:dyDescent="0.2">
      <c r="B97" s="141"/>
      <c r="C97" s="141"/>
      <c r="D97" s="141"/>
    </row>
    <row r="98" spans="2:4" x14ac:dyDescent="0.2">
      <c r="B98" s="122"/>
      <c r="C98" s="124"/>
      <c r="D98" s="123"/>
    </row>
  </sheetData>
  <mergeCells count="5">
    <mergeCell ref="D2:E2"/>
    <mergeCell ref="D3:E3"/>
    <mergeCell ref="D4:E4"/>
    <mergeCell ref="A1:G1"/>
    <mergeCell ref="D5:E5"/>
  </mergeCells>
  <pageMargins left="0.25" right="0.25" top="0.75" bottom="0.75" header="0.3" footer="0.3"/>
  <pageSetup paperSize="17" fitToHeight="0" orientation="landscape"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9"/>
  <sheetViews>
    <sheetView workbookViewId="0">
      <selection activeCell="C25" sqref="C25"/>
    </sheetView>
  </sheetViews>
  <sheetFormatPr defaultRowHeight="12.75" x14ac:dyDescent="0.2"/>
  <cols>
    <col min="1" max="1" width="2.5703125" customWidth="1"/>
    <col min="2" max="2" width="22" customWidth="1"/>
    <col min="3" max="3" width="17" customWidth="1"/>
    <col min="4" max="5" width="16.28515625" customWidth="1"/>
    <col min="6" max="6" width="14.28515625" customWidth="1"/>
    <col min="7" max="7" width="17.5703125" customWidth="1"/>
    <col min="8" max="8" width="18.7109375" customWidth="1"/>
  </cols>
  <sheetData>
    <row r="1" spans="1:7" ht="41.25" customHeight="1" x14ac:dyDescent="0.2">
      <c r="A1" s="8" t="s">
        <v>132</v>
      </c>
      <c r="E1" s="3"/>
    </row>
    <row r="2" spans="1:7" ht="21" customHeight="1" x14ac:dyDescent="0.2">
      <c r="A2" s="201" t="s">
        <v>53</v>
      </c>
      <c r="B2" s="201"/>
      <c r="C2" s="201"/>
      <c r="D2" s="201"/>
      <c r="E2" s="201"/>
      <c r="F2" s="201"/>
    </row>
    <row r="3" spans="1:7" ht="36.75" customHeight="1" x14ac:dyDescent="0.2">
      <c r="B3" s="9" t="s">
        <v>134</v>
      </c>
      <c r="C3" s="9" t="s">
        <v>137</v>
      </c>
      <c r="D3" s="81" t="s">
        <v>244</v>
      </c>
      <c r="E3" s="81" t="s">
        <v>139</v>
      </c>
      <c r="F3" s="80" t="s">
        <v>138</v>
      </c>
      <c r="G3" s="80" t="s">
        <v>245</v>
      </c>
    </row>
    <row r="4" spans="1:7" ht="21" customHeight="1" x14ac:dyDescent="0.2">
      <c r="B4" s="2" t="s">
        <v>133</v>
      </c>
      <c r="C4" s="79">
        <f>SUM(C5:C9)</f>
        <v>0</v>
      </c>
      <c r="D4" s="4"/>
      <c r="E4" s="79"/>
      <c r="F4" s="4"/>
    </row>
    <row r="5" spans="1:7" ht="21" customHeight="1" x14ac:dyDescent="0.2">
      <c r="B5" s="87" t="s">
        <v>242</v>
      </c>
      <c r="C5" s="79">
        <v>0</v>
      </c>
      <c r="D5" s="4">
        <v>0</v>
      </c>
      <c r="E5" s="79">
        <v>0</v>
      </c>
      <c r="F5" s="4">
        <v>0</v>
      </c>
      <c r="G5">
        <f>SUM(G6:G10)</f>
        <v>0</v>
      </c>
    </row>
    <row r="6" spans="1:7" ht="21" customHeight="1" x14ac:dyDescent="0.2">
      <c r="B6" s="91" t="s">
        <v>243</v>
      </c>
      <c r="C6" s="79">
        <v>0</v>
      </c>
      <c r="D6" s="4">
        <v>0</v>
      </c>
      <c r="E6" s="79">
        <v>0</v>
      </c>
      <c r="F6" s="4">
        <v>0</v>
      </c>
      <c r="G6">
        <f>SUM(G7:G11)</f>
        <v>0</v>
      </c>
    </row>
    <row r="7" spans="1:7" ht="21" customHeight="1" x14ac:dyDescent="0.2">
      <c r="B7" s="87" t="s">
        <v>243</v>
      </c>
      <c r="C7" s="79">
        <v>0</v>
      </c>
      <c r="D7" s="4">
        <v>0</v>
      </c>
      <c r="E7" s="79">
        <v>0</v>
      </c>
      <c r="F7" s="4">
        <v>0</v>
      </c>
      <c r="G7">
        <f>SUM(G8:G12)</f>
        <v>0</v>
      </c>
    </row>
    <row r="8" spans="1:7" ht="21" customHeight="1" x14ac:dyDescent="0.2">
      <c r="B8" s="91" t="s">
        <v>243</v>
      </c>
      <c r="C8" s="79">
        <v>0</v>
      </c>
      <c r="D8" s="4">
        <v>0</v>
      </c>
      <c r="E8" s="79">
        <v>0</v>
      </c>
      <c r="F8" s="4">
        <v>0</v>
      </c>
      <c r="G8">
        <f>SUM(G9:G13)</f>
        <v>0</v>
      </c>
    </row>
    <row r="9" spans="1:7" ht="21" customHeight="1" x14ac:dyDescent="0.2">
      <c r="B9" s="92" t="s">
        <v>243</v>
      </c>
      <c r="C9" s="97">
        <v>0</v>
      </c>
      <c r="D9" s="106">
        <v>0</v>
      </c>
      <c r="E9" s="97">
        <v>0</v>
      </c>
      <c r="F9" s="106">
        <v>0</v>
      </c>
      <c r="G9" s="107">
        <f>SUM(G10:G14)</f>
        <v>0</v>
      </c>
    </row>
    <row r="10" spans="1:7" ht="21" customHeight="1" x14ac:dyDescent="0.2">
      <c r="B10" s="2" t="s">
        <v>135</v>
      </c>
      <c r="C10" s="79">
        <v>0</v>
      </c>
      <c r="D10" s="4">
        <v>0</v>
      </c>
      <c r="E10" s="79">
        <v>0</v>
      </c>
      <c r="F10" s="4">
        <v>0</v>
      </c>
      <c r="G10">
        <v>0</v>
      </c>
    </row>
    <row r="11" spans="1:7" ht="21" customHeight="1" x14ac:dyDescent="0.2">
      <c r="B11" s="111" t="s">
        <v>136</v>
      </c>
      <c r="C11" s="112">
        <v>0</v>
      </c>
      <c r="D11" s="113">
        <v>0</v>
      </c>
      <c r="E11" s="112">
        <v>0</v>
      </c>
      <c r="F11" s="113">
        <v>0</v>
      </c>
      <c r="G11" s="104">
        <v>0</v>
      </c>
    </row>
    <row r="12" spans="1:7" ht="21" customHeight="1" x14ac:dyDescent="0.2">
      <c r="B12" s="2" t="s">
        <v>37</v>
      </c>
      <c r="C12" s="79">
        <f>C11+C10+C4</f>
        <v>0</v>
      </c>
      <c r="D12" s="4">
        <f>SUBTOTAL(109,tblRealEstate54[[ HOURLY WAGE RANGE]])</f>
        <v>0</v>
      </c>
      <c r="E12" s="79">
        <f>SUBTOTAL(109,tblRealEstate54[AVERAGE '# HOURS WORKED PER WEEK?])</f>
        <v>0</v>
      </c>
      <c r="F12" s="4">
        <f>SUBTOTAL(109,tblRealEstate54[ANNUAL SALARY])</f>
        <v>0</v>
      </c>
      <c r="G12" s="79">
        <f>G11+G10+G4</f>
        <v>0</v>
      </c>
    </row>
    <row r="13" spans="1:7" ht="21" customHeight="1" x14ac:dyDescent="0.2">
      <c r="B13" s="200"/>
      <c r="C13" s="200"/>
      <c r="D13" s="200"/>
      <c r="E13" s="82"/>
    </row>
    <row r="14" spans="1:7" s="108" customFormat="1" ht="43.5" customHeight="1" x14ac:dyDescent="0.2">
      <c r="B14" s="81" t="s">
        <v>247</v>
      </c>
      <c r="C14" s="81" t="s">
        <v>137</v>
      </c>
      <c r="D14" s="81" t="s">
        <v>246</v>
      </c>
      <c r="E14" s="81" t="s">
        <v>139</v>
      </c>
      <c r="F14" s="81" t="s">
        <v>138</v>
      </c>
      <c r="G14" s="81" t="s">
        <v>245</v>
      </c>
    </row>
    <row r="15" spans="1:7" ht="21" customHeight="1" x14ac:dyDescent="0.2">
      <c r="B15" s="84" t="s">
        <v>133</v>
      </c>
      <c r="C15" s="109">
        <v>0</v>
      </c>
      <c r="D15" s="110">
        <v>0</v>
      </c>
      <c r="E15" s="109">
        <v>0</v>
      </c>
      <c r="F15" s="110">
        <v>0</v>
      </c>
      <c r="G15" s="85">
        <f>tblImprovements55[[#This Row],[ANNUAL SALARY]]*tblImprovements55[[#This Row],[NUMBER OF JOBS]]</f>
        <v>0</v>
      </c>
    </row>
    <row r="16" spans="1:7" ht="21" customHeight="1" x14ac:dyDescent="0.2">
      <c r="B16" s="87" t="s">
        <v>242</v>
      </c>
      <c r="C16" s="79">
        <v>0</v>
      </c>
      <c r="D16" s="4">
        <v>0</v>
      </c>
      <c r="E16" s="79">
        <v>0</v>
      </c>
      <c r="F16" s="4">
        <v>0</v>
      </c>
      <c r="G16">
        <f>tblImprovements55[[#This Row],[ANNUAL SALARY]]*tblImprovements55[[#This Row],[NUMBER OF JOBS]]</f>
        <v>0</v>
      </c>
    </row>
    <row r="17" spans="1:8" ht="21" customHeight="1" x14ac:dyDescent="0.2">
      <c r="B17" s="91" t="s">
        <v>243</v>
      </c>
      <c r="C17" s="79">
        <v>0</v>
      </c>
      <c r="D17" s="4">
        <v>0</v>
      </c>
      <c r="E17" s="79">
        <v>0</v>
      </c>
      <c r="F17" s="4">
        <v>0</v>
      </c>
      <c r="G17">
        <f>tblImprovements55[[#This Row],[ANNUAL SALARY]]*tblImprovements55[[#This Row],[NUMBER OF JOBS]]</f>
        <v>0</v>
      </c>
    </row>
    <row r="18" spans="1:8" ht="21" customHeight="1" x14ac:dyDescent="0.2">
      <c r="B18" s="87" t="s">
        <v>243</v>
      </c>
      <c r="C18" s="79">
        <v>0</v>
      </c>
      <c r="D18" s="4">
        <v>0</v>
      </c>
      <c r="E18" s="79">
        <v>0</v>
      </c>
      <c r="F18" s="4">
        <v>0</v>
      </c>
      <c r="G18">
        <f>tblImprovements55[[#This Row],[ANNUAL SALARY]]*tblImprovements55[[#This Row],[NUMBER OF JOBS]]</f>
        <v>0</v>
      </c>
    </row>
    <row r="19" spans="1:8" ht="21" customHeight="1" x14ac:dyDescent="0.2">
      <c r="B19" s="91" t="s">
        <v>243</v>
      </c>
      <c r="C19" s="79">
        <v>0</v>
      </c>
      <c r="D19" s="4">
        <v>0</v>
      </c>
      <c r="E19" s="79">
        <v>0</v>
      </c>
      <c r="F19" s="4">
        <v>0</v>
      </c>
      <c r="G19">
        <f>tblImprovements55[[#This Row],[ANNUAL SALARY]]*tblImprovements55[[#This Row],[NUMBER OF JOBS]]</f>
        <v>0</v>
      </c>
    </row>
    <row r="20" spans="1:8" ht="21" customHeight="1" x14ac:dyDescent="0.2">
      <c r="B20" s="87" t="s">
        <v>243</v>
      </c>
      <c r="C20" s="114">
        <v>0</v>
      </c>
      <c r="D20" s="115">
        <v>0</v>
      </c>
      <c r="E20" s="114">
        <v>0</v>
      </c>
      <c r="F20" s="115">
        <v>0</v>
      </c>
      <c r="G20">
        <f>tblImprovements55[[#This Row],[ANNUAL SALARY]]*tblImprovements55[[#This Row],[NUMBER OF JOBS]]</f>
        <v>0</v>
      </c>
    </row>
    <row r="21" spans="1:8" ht="21" customHeight="1" x14ac:dyDescent="0.2">
      <c r="B21" s="111" t="s">
        <v>135</v>
      </c>
      <c r="C21" s="112">
        <v>0</v>
      </c>
      <c r="D21" s="113">
        <v>0</v>
      </c>
      <c r="E21" s="112">
        <v>0</v>
      </c>
      <c r="F21" s="113">
        <v>0</v>
      </c>
      <c r="G21" s="104">
        <f>tblImprovements55[[#This Row],[ANNUAL SALARY]]*tblImprovements55[[#This Row],[NUMBER OF JOBS]]</f>
        <v>0</v>
      </c>
    </row>
    <row r="22" spans="1:8" ht="21" customHeight="1" x14ac:dyDescent="0.2">
      <c r="B22" s="111" t="s">
        <v>136</v>
      </c>
      <c r="C22" s="112">
        <v>0</v>
      </c>
      <c r="D22" s="113">
        <v>0</v>
      </c>
      <c r="E22" s="112">
        <v>0</v>
      </c>
      <c r="F22" s="113">
        <v>0</v>
      </c>
      <c r="G22" s="104">
        <f>tblImprovements55[[#This Row],[ANNUAL SALARY]]*tblImprovements55[[#This Row],[NUMBER OF JOBS]]</f>
        <v>0</v>
      </c>
    </row>
    <row r="23" spans="1:8" ht="21" customHeight="1" x14ac:dyDescent="0.2">
      <c r="B23" s="2" t="s">
        <v>37</v>
      </c>
      <c r="C23" s="79">
        <f>SUBTOTAL(109,tblImprovements55[NUMBER OF JOBS])</f>
        <v>0</v>
      </c>
      <c r="D23" s="4">
        <f>SUBTOTAL(109,tblImprovements55[HOURLY WAGE RANGE])</f>
        <v>0</v>
      </c>
      <c r="E23" s="79">
        <f>SUBTOTAL(109,tblImprovements55[HOURLY WAGE RANGE])</f>
        <v>0</v>
      </c>
      <c r="F23" s="4">
        <f>SUBTOTAL(109,tblImprovements55[AVERAGE '# HOURS WORKED PER WEEK?])</f>
        <v>0</v>
      </c>
    </row>
    <row r="24" spans="1:8" ht="21" customHeight="1" x14ac:dyDescent="0.2">
      <c r="B24" s="200"/>
      <c r="C24" s="200"/>
      <c r="D24" s="200"/>
      <c r="E24" s="82"/>
    </row>
    <row r="25" spans="1:8" ht="43.5" customHeight="1" x14ac:dyDescent="0.2">
      <c r="A25" s="8" t="s">
        <v>228</v>
      </c>
      <c r="B25" s="9"/>
      <c r="D25" s="10"/>
      <c r="E25" s="10"/>
    </row>
    <row r="26" spans="1:8" ht="21" customHeight="1" x14ac:dyDescent="0.2">
      <c r="B26" s="84" t="s">
        <v>248</v>
      </c>
      <c r="C26" s="82" t="s">
        <v>229</v>
      </c>
      <c r="D26" s="82" t="s">
        <v>230</v>
      </c>
      <c r="E26" s="83" t="s">
        <v>231</v>
      </c>
      <c r="F26" s="83" t="s">
        <v>232</v>
      </c>
      <c r="G26" s="82" t="s">
        <v>233</v>
      </c>
      <c r="H26" s="82" t="s">
        <v>250</v>
      </c>
    </row>
    <row r="27" spans="1:8" ht="21" customHeight="1" x14ac:dyDescent="0.2">
      <c r="B27" s="118" t="s">
        <v>62</v>
      </c>
      <c r="C27" s="103">
        <f t="shared" ref="C27:C33" si="0">SUM(C28:C32)</f>
        <v>0</v>
      </c>
      <c r="D27" s="103">
        <f>D28+D34+D35</f>
        <v>0</v>
      </c>
      <c r="E27" s="103">
        <f>E28+E34+E35</f>
        <v>0</v>
      </c>
      <c r="F27" s="103">
        <f>F28+F34+F35</f>
        <v>0</v>
      </c>
      <c r="G27" s="103">
        <f>G28+G34+G35</f>
        <v>0</v>
      </c>
    </row>
    <row r="28" spans="1:8" ht="21" customHeight="1" x14ac:dyDescent="0.2">
      <c r="B28" s="101" t="str">
        <f>B4</f>
        <v>Full Time</v>
      </c>
      <c r="C28" s="88">
        <f t="shared" si="0"/>
        <v>0</v>
      </c>
      <c r="D28" s="86"/>
      <c r="E28" s="86"/>
      <c r="F28" s="86"/>
      <c r="G28" s="86"/>
    </row>
    <row r="29" spans="1:8" ht="21" customHeight="1" x14ac:dyDescent="0.2">
      <c r="B29" s="87" t="str">
        <f>B16</f>
        <v>Job title</v>
      </c>
      <c r="C29" s="88">
        <f t="shared" si="0"/>
        <v>0</v>
      </c>
      <c r="D29" s="89"/>
      <c r="E29" s="89"/>
      <c r="F29" s="90"/>
      <c r="G29" s="90"/>
    </row>
    <row r="30" spans="1:8" ht="21" customHeight="1" x14ac:dyDescent="0.2">
      <c r="B30" s="87" t="str">
        <f>B17</f>
        <v>Job Title</v>
      </c>
      <c r="C30" s="88">
        <f t="shared" si="0"/>
        <v>0</v>
      </c>
      <c r="D30" s="89"/>
      <c r="E30" s="89"/>
      <c r="F30" s="90"/>
      <c r="G30" s="90"/>
    </row>
    <row r="31" spans="1:8" ht="21" customHeight="1" x14ac:dyDescent="0.2">
      <c r="B31" s="87" t="str">
        <f>B18</f>
        <v>Job Title</v>
      </c>
      <c r="C31" s="88">
        <f t="shared" si="0"/>
        <v>0</v>
      </c>
      <c r="D31" s="89"/>
      <c r="E31" s="89"/>
      <c r="F31" s="90"/>
      <c r="G31" s="90"/>
    </row>
    <row r="32" spans="1:8" ht="21" customHeight="1" x14ac:dyDescent="0.2">
      <c r="B32" s="87" t="str">
        <f>B19</f>
        <v>Job Title</v>
      </c>
      <c r="C32" s="88">
        <f t="shared" si="0"/>
        <v>0</v>
      </c>
      <c r="D32" s="89"/>
      <c r="E32" s="89"/>
      <c r="F32" s="90"/>
      <c r="G32" s="90"/>
    </row>
    <row r="33" spans="2:8" ht="21" customHeight="1" x14ac:dyDescent="0.2">
      <c r="B33" s="87" t="str">
        <f>B20</f>
        <v>Job Title</v>
      </c>
      <c r="C33" s="88">
        <f t="shared" si="0"/>
        <v>0</v>
      </c>
      <c r="D33" s="116"/>
      <c r="E33" s="94"/>
      <c r="F33" s="95"/>
      <c r="G33" s="95"/>
    </row>
    <row r="34" spans="2:8" ht="21" customHeight="1" x14ac:dyDescent="0.2">
      <c r="B34" s="103" t="str">
        <f>B10</f>
        <v>Part Time</v>
      </c>
      <c r="C34" s="103"/>
      <c r="D34" s="105"/>
      <c r="E34" s="89"/>
      <c r="F34" s="90"/>
      <c r="G34" s="90"/>
    </row>
    <row r="35" spans="2:8" ht="21" customHeight="1" x14ac:dyDescent="0.2">
      <c r="B35" s="102" t="str">
        <f>B11</f>
        <v>Temporary</v>
      </c>
      <c r="C35" s="102"/>
      <c r="D35" s="85"/>
      <c r="E35" s="117"/>
      <c r="F35" s="86"/>
      <c r="G35" s="86"/>
    </row>
    <row r="36" spans="2:8" ht="42.75" customHeight="1" x14ac:dyDescent="0.2">
      <c r="B36" s="119" t="s">
        <v>249</v>
      </c>
      <c r="C36" s="82" t="s">
        <v>229</v>
      </c>
      <c r="D36" s="82" t="s">
        <v>230</v>
      </c>
      <c r="E36" s="83" t="s">
        <v>231</v>
      </c>
      <c r="F36" s="83" t="s">
        <v>232</v>
      </c>
      <c r="G36" s="82" t="s">
        <v>233</v>
      </c>
      <c r="H36" s="120" t="s">
        <v>250</v>
      </c>
    </row>
    <row r="37" spans="2:8" ht="21" customHeight="1" x14ac:dyDescent="0.2">
      <c r="B37" s="118" t="s">
        <v>62</v>
      </c>
      <c r="C37" s="103"/>
      <c r="D37" s="103"/>
      <c r="E37" s="103"/>
      <c r="F37" s="103"/>
      <c r="G37" s="103"/>
    </row>
    <row r="38" spans="2:8" ht="21" customHeight="1" x14ac:dyDescent="0.2">
      <c r="B38" s="101" t="s">
        <v>133</v>
      </c>
      <c r="C38" s="88"/>
      <c r="D38" s="88"/>
      <c r="E38" s="88"/>
      <c r="F38" s="88"/>
      <c r="G38" s="88"/>
    </row>
    <row r="39" spans="2:8" ht="21" customHeight="1" x14ac:dyDescent="0.2">
      <c r="B39" s="87" t="s">
        <v>234</v>
      </c>
      <c r="D39" s="79"/>
      <c r="E39" s="79"/>
      <c r="F39" s="88"/>
      <c r="G39" s="88"/>
    </row>
    <row r="40" spans="2:8" ht="21" customHeight="1" x14ac:dyDescent="0.2">
      <c r="B40" s="91" t="s">
        <v>235</v>
      </c>
      <c r="C40" s="88"/>
      <c r="D40" s="79"/>
      <c r="E40" s="79"/>
      <c r="F40" s="88"/>
      <c r="G40" s="88"/>
    </row>
    <row r="41" spans="2:8" ht="21" customHeight="1" x14ac:dyDescent="0.2">
      <c r="B41" s="87" t="s">
        <v>236</v>
      </c>
      <c r="C41" s="88"/>
      <c r="D41" s="79"/>
      <c r="E41" s="79"/>
      <c r="F41" s="88"/>
      <c r="G41" s="88"/>
    </row>
    <row r="42" spans="2:8" ht="21" customHeight="1" x14ac:dyDescent="0.2">
      <c r="B42" s="91" t="s">
        <v>237</v>
      </c>
      <c r="C42" s="88"/>
      <c r="D42" s="79"/>
      <c r="E42" s="79"/>
      <c r="F42" s="88"/>
      <c r="G42" s="88"/>
    </row>
    <row r="43" spans="2:8" ht="21" customHeight="1" x14ac:dyDescent="0.2">
      <c r="B43" s="87" t="s">
        <v>238</v>
      </c>
      <c r="D43" s="79"/>
      <c r="E43" s="79"/>
      <c r="F43" s="88"/>
      <c r="G43" s="88"/>
    </row>
    <row r="44" spans="2:8" ht="21" customHeight="1" x14ac:dyDescent="0.2">
      <c r="B44" s="96" t="s">
        <v>239</v>
      </c>
      <c r="C44" s="93"/>
      <c r="D44" s="97"/>
      <c r="E44" s="97"/>
      <c r="F44" s="93"/>
      <c r="G44" s="93"/>
    </row>
    <row r="45" spans="2:8" ht="21" customHeight="1" x14ac:dyDescent="0.2">
      <c r="B45" s="2" t="s">
        <v>240</v>
      </c>
      <c r="C45" s="98">
        <f>MEDIAN(F4:F11)</f>
        <v>0</v>
      </c>
      <c r="D45" s="99">
        <f>(C45*0.02)+C45</f>
        <v>0</v>
      </c>
      <c r="E45" s="99">
        <f t="shared" ref="E45:G46" si="1">(D45*0.02)+D45</f>
        <v>0</v>
      </c>
      <c r="F45" s="99">
        <f t="shared" si="1"/>
        <v>0</v>
      </c>
      <c r="G45" s="100">
        <f>(F45*0.02)+F45</f>
        <v>0</v>
      </c>
    </row>
    <row r="46" spans="2:8" ht="21" customHeight="1" x14ac:dyDescent="0.2">
      <c r="B46" s="2" t="s">
        <v>241</v>
      </c>
      <c r="C46" s="98" t="e">
        <f>tblRealEstate54[[#Totals],[MEDIAN INCOME]]/tblRealEstate54[[#Totals],[NUMBER OF JOBS]]</f>
        <v>#DIV/0!</v>
      </c>
      <c r="D46" s="99" t="e">
        <f>(C46*0.02)+C46</f>
        <v>#DIV/0!</v>
      </c>
      <c r="E46" s="99" t="e">
        <f t="shared" si="1"/>
        <v>#DIV/0!</v>
      </c>
      <c r="F46" s="99" t="e">
        <f t="shared" si="1"/>
        <v>#DIV/0!</v>
      </c>
      <c r="G46" s="99" t="e">
        <f t="shared" si="1"/>
        <v>#DIV/0!</v>
      </c>
    </row>
    <row r="47" spans="2:8" ht="21" customHeight="1" x14ac:dyDescent="0.2">
      <c r="B47" s="2"/>
      <c r="D47" s="4"/>
      <c r="E47" s="4"/>
    </row>
    <row r="48" spans="2:8" ht="21" customHeight="1" x14ac:dyDescent="0.2">
      <c r="B48" s="2"/>
      <c r="D48" s="4"/>
      <c r="E48" s="4"/>
    </row>
    <row r="49" spans="2:5" ht="21" customHeight="1" x14ac:dyDescent="0.2">
      <c r="B49" s="2"/>
      <c r="D49" s="4"/>
      <c r="E49" s="4"/>
    </row>
    <row r="50" spans="2:5" ht="21" customHeight="1" x14ac:dyDescent="0.2">
      <c r="B50" s="2"/>
      <c r="D50" s="4"/>
      <c r="E50" s="4"/>
    </row>
    <row r="51" spans="2:5" ht="21" customHeight="1" x14ac:dyDescent="0.2">
      <c r="B51" s="2"/>
      <c r="D51" s="4"/>
      <c r="E51" s="4"/>
    </row>
    <row r="52" spans="2:5" ht="21" customHeight="1" x14ac:dyDescent="0.2">
      <c r="B52" s="2"/>
      <c r="D52" s="4"/>
      <c r="E52" s="4"/>
    </row>
    <row r="53" spans="2:5" ht="21" customHeight="1" x14ac:dyDescent="0.2">
      <c r="B53" s="200"/>
      <c r="C53" s="200"/>
      <c r="D53" s="200"/>
      <c r="E53" s="13"/>
    </row>
    <row r="54" spans="2:5" ht="21" customHeight="1" x14ac:dyDescent="0.2">
      <c r="B54" s="9"/>
      <c r="D54" s="10"/>
      <c r="E54" s="10"/>
    </row>
    <row r="55" spans="2:5" ht="21" customHeight="1" x14ac:dyDescent="0.2">
      <c r="B55" s="2"/>
      <c r="D55" s="4"/>
      <c r="E55" s="4"/>
    </row>
    <row r="56" spans="2:5" ht="21" customHeight="1" x14ac:dyDescent="0.2">
      <c r="B56" s="2"/>
      <c r="D56" s="4"/>
      <c r="E56" s="4"/>
    </row>
    <row r="57" spans="2:5" ht="21" customHeight="1" x14ac:dyDescent="0.2">
      <c r="B57" s="2"/>
      <c r="D57" s="4"/>
      <c r="E57" s="4"/>
    </row>
    <row r="58" spans="2:5" ht="21" customHeight="1" x14ac:dyDescent="0.2">
      <c r="B58" s="2"/>
      <c r="D58" s="4"/>
      <c r="E58" s="4"/>
    </row>
    <row r="59" spans="2:5" ht="21" customHeight="1" x14ac:dyDescent="0.2">
      <c r="B59" s="2"/>
      <c r="D59" s="4"/>
      <c r="E59" s="4"/>
    </row>
    <row r="60" spans="2:5" ht="21" customHeight="1" x14ac:dyDescent="0.2">
      <c r="B60" s="200"/>
      <c r="C60" s="200"/>
      <c r="D60" s="200"/>
      <c r="E60" s="13"/>
    </row>
    <row r="61" spans="2:5" ht="21" customHeight="1" x14ac:dyDescent="0.2">
      <c r="B61" s="9"/>
      <c r="D61" s="10"/>
      <c r="E61" s="10"/>
    </row>
    <row r="62" spans="2:5" ht="21" customHeight="1" x14ac:dyDescent="0.2">
      <c r="B62" s="2"/>
      <c r="D62" s="4"/>
      <c r="E62" s="4"/>
    </row>
    <row r="63" spans="2:5" ht="21" customHeight="1" x14ac:dyDescent="0.2">
      <c r="B63" s="2"/>
      <c r="D63" s="4"/>
      <c r="E63" s="4"/>
    </row>
    <row r="64" spans="2:5" ht="21" customHeight="1" x14ac:dyDescent="0.2">
      <c r="B64" s="2"/>
      <c r="D64" s="4"/>
      <c r="E64" s="4"/>
    </row>
    <row r="65" spans="2:5" ht="21" customHeight="1" x14ac:dyDescent="0.2">
      <c r="B65" s="200"/>
      <c r="C65" s="200"/>
      <c r="D65" s="200"/>
      <c r="E65" s="13"/>
    </row>
    <row r="66" spans="2:5" ht="21" customHeight="1" x14ac:dyDescent="0.2">
      <c r="B66" s="5"/>
      <c r="C66" s="6"/>
      <c r="D66" s="7"/>
      <c r="E66" s="7"/>
    </row>
    <row r="67" spans="2:5" ht="21" customHeight="1" x14ac:dyDescent="0.2">
      <c r="B67" s="200"/>
      <c r="C67" s="200"/>
      <c r="D67" s="200"/>
      <c r="E67" s="13"/>
    </row>
    <row r="68" spans="2:5" ht="21" customHeight="1" x14ac:dyDescent="0.2">
      <c r="B68" s="5"/>
      <c r="C68" s="6"/>
      <c r="D68" s="7"/>
      <c r="E68" s="7"/>
    </row>
    <row r="69" spans="2:5" ht="21" customHeight="1" x14ac:dyDescent="0.2">
      <c r="B69" s="200"/>
      <c r="C69" s="200"/>
      <c r="D69" s="200"/>
      <c r="E69" s="13"/>
    </row>
    <row r="79" spans="2:5" ht="21" customHeight="1" x14ac:dyDescent="0.2">
      <c r="B79" s="1"/>
    </row>
    <row r="80" spans="2:5" ht="21" customHeight="1" x14ac:dyDescent="0.2">
      <c r="B80" s="9"/>
      <c r="D80" s="10"/>
      <c r="E80" s="10"/>
    </row>
    <row r="81" spans="2:5" ht="21" customHeight="1" x14ac:dyDescent="0.2">
      <c r="B81" s="2"/>
      <c r="D81" s="4"/>
      <c r="E81" s="4"/>
    </row>
    <row r="82" spans="2:5" ht="21" customHeight="1" x14ac:dyDescent="0.2">
      <c r="B82" s="2"/>
      <c r="D82" s="4"/>
      <c r="E82" s="4"/>
    </row>
    <row r="83" spans="2:5" ht="21" customHeight="1" x14ac:dyDescent="0.2">
      <c r="B83" s="2"/>
      <c r="D83" s="4"/>
      <c r="E83" s="4"/>
    </row>
    <row r="84" spans="2:5" ht="21" customHeight="1" x14ac:dyDescent="0.2">
      <c r="B84" s="2"/>
      <c r="D84" s="4"/>
      <c r="E84" s="4"/>
    </row>
    <row r="85" spans="2:5" ht="21" customHeight="1" x14ac:dyDescent="0.2">
      <c r="B85" s="2"/>
      <c r="D85" s="4"/>
      <c r="E85" s="4"/>
    </row>
    <row r="86" spans="2:5" ht="21" customHeight="1" x14ac:dyDescent="0.2">
      <c r="B86" s="200"/>
      <c r="C86" s="200"/>
      <c r="D86" s="200"/>
      <c r="E86" s="13"/>
    </row>
    <row r="87" spans="2:5" ht="21" customHeight="1" x14ac:dyDescent="0.2">
      <c r="B87" s="9"/>
      <c r="D87" s="10"/>
      <c r="E87" s="10"/>
    </row>
    <row r="88" spans="2:5" ht="21" customHeight="1" x14ac:dyDescent="0.2">
      <c r="B88" s="2"/>
      <c r="D88" s="4"/>
      <c r="E88" s="4"/>
    </row>
    <row r="89" spans="2:5" ht="21" customHeight="1" x14ac:dyDescent="0.2">
      <c r="B89" s="2"/>
      <c r="D89" s="4"/>
      <c r="E89" s="4"/>
    </row>
    <row r="90" spans="2:5" ht="21" customHeight="1" x14ac:dyDescent="0.2">
      <c r="B90" s="2"/>
      <c r="D90" s="4"/>
      <c r="E90" s="4"/>
    </row>
    <row r="91" spans="2:5" ht="21" customHeight="1" x14ac:dyDescent="0.2">
      <c r="B91" s="2"/>
      <c r="D91" s="4"/>
      <c r="E91" s="4"/>
    </row>
    <row r="92" spans="2:5" ht="21" customHeight="1" x14ac:dyDescent="0.2">
      <c r="B92" s="2"/>
      <c r="D92" s="4"/>
      <c r="E92" s="4"/>
    </row>
    <row r="93" spans="2:5" ht="21" customHeight="1" x14ac:dyDescent="0.2">
      <c r="B93" s="200"/>
      <c r="C93" s="200"/>
      <c r="D93" s="200"/>
      <c r="E93" s="13"/>
    </row>
    <row r="94" spans="2:5" ht="21" customHeight="1" x14ac:dyDescent="0.2">
      <c r="B94" s="9"/>
      <c r="D94" s="10"/>
      <c r="E94" s="10"/>
    </row>
    <row r="95" spans="2:5" ht="21" customHeight="1" x14ac:dyDescent="0.2">
      <c r="B95" s="2"/>
      <c r="D95" s="4"/>
      <c r="E95" s="4"/>
    </row>
    <row r="96" spans="2:5" ht="21" customHeight="1" x14ac:dyDescent="0.2">
      <c r="B96" s="2"/>
      <c r="D96" s="4"/>
      <c r="E96" s="4"/>
    </row>
    <row r="97" spans="2:5" ht="21" customHeight="1" x14ac:dyDescent="0.2">
      <c r="B97" s="2"/>
      <c r="D97" s="4"/>
      <c r="E97" s="4"/>
    </row>
    <row r="98" spans="2:5" ht="21" customHeight="1" x14ac:dyDescent="0.2">
      <c r="B98" s="2"/>
      <c r="D98" s="4"/>
      <c r="E98" s="4"/>
    </row>
    <row r="99" spans="2:5" ht="21" customHeight="1" x14ac:dyDescent="0.2">
      <c r="B99" s="200"/>
      <c r="C99" s="200"/>
      <c r="D99" s="200"/>
      <c r="E99" s="13"/>
    </row>
    <row r="100" spans="2:5" ht="21" customHeight="1" x14ac:dyDescent="0.2"/>
    <row r="103" spans="2:5" ht="21" customHeight="1" x14ac:dyDescent="0.2">
      <c r="B103" s="1"/>
    </row>
    <row r="104" spans="2:5" ht="21" customHeight="1" x14ac:dyDescent="0.2">
      <c r="B104" s="9"/>
      <c r="D104" s="10"/>
      <c r="E104" s="10"/>
    </row>
    <row r="105" spans="2:5" ht="21" customHeight="1" x14ac:dyDescent="0.2">
      <c r="B105" s="2"/>
      <c r="D105" s="4"/>
      <c r="E105" s="4"/>
    </row>
    <row r="106" spans="2:5" ht="21" customHeight="1" x14ac:dyDescent="0.2">
      <c r="B106" s="2"/>
      <c r="D106" s="4"/>
      <c r="E106" s="4"/>
    </row>
    <row r="107" spans="2:5" ht="21" customHeight="1" x14ac:dyDescent="0.2">
      <c r="B107" s="2"/>
      <c r="D107" s="4"/>
      <c r="E107" s="4"/>
    </row>
    <row r="108" spans="2:5" ht="21" customHeight="1" x14ac:dyDescent="0.2">
      <c r="B108" s="2"/>
      <c r="D108" s="4"/>
      <c r="E108" s="4"/>
    </row>
    <row r="109" spans="2:5" ht="21" customHeight="1" x14ac:dyDescent="0.2">
      <c r="B109" s="200"/>
      <c r="C109" s="200"/>
      <c r="D109" s="200"/>
      <c r="E109" s="13"/>
    </row>
    <row r="110" spans="2:5" ht="21" customHeight="1" x14ac:dyDescent="0.2">
      <c r="B110" s="9"/>
      <c r="D110" s="10"/>
      <c r="E110" s="10"/>
    </row>
    <row r="111" spans="2:5" ht="21" customHeight="1" x14ac:dyDescent="0.2">
      <c r="B111" s="2"/>
      <c r="D111" s="4"/>
      <c r="E111" s="4"/>
    </row>
    <row r="112" spans="2:5" ht="21" customHeight="1" x14ac:dyDescent="0.2">
      <c r="B112" s="2"/>
      <c r="D112" s="4"/>
      <c r="E112" s="4"/>
    </row>
    <row r="113" spans="2:5" ht="21" customHeight="1" x14ac:dyDescent="0.2">
      <c r="B113" s="2"/>
      <c r="D113" s="4"/>
      <c r="E113" s="4"/>
    </row>
    <row r="114" spans="2:5" ht="21" customHeight="1" x14ac:dyDescent="0.2">
      <c r="B114" s="2"/>
      <c r="D114" s="4"/>
      <c r="E114" s="4"/>
    </row>
    <row r="115" spans="2:5" ht="21" customHeight="1" x14ac:dyDescent="0.2">
      <c r="B115" s="2"/>
      <c r="D115" s="4"/>
      <c r="E115" s="4"/>
    </row>
    <row r="116" spans="2:5" ht="21" customHeight="1" x14ac:dyDescent="0.2">
      <c r="B116" s="2"/>
      <c r="D116" s="4"/>
      <c r="E116" s="4"/>
    </row>
    <row r="117" spans="2:5" ht="21" customHeight="1" x14ac:dyDescent="0.2">
      <c r="B117" s="2"/>
      <c r="D117" s="4"/>
      <c r="E117" s="4"/>
    </row>
    <row r="118" spans="2:5" ht="21" customHeight="1" x14ac:dyDescent="0.2">
      <c r="B118" s="2"/>
      <c r="D118" s="4"/>
      <c r="E118" s="4"/>
    </row>
    <row r="119" spans="2:5" ht="21" customHeight="1" x14ac:dyDescent="0.2">
      <c r="B119" s="2"/>
      <c r="D119" s="4"/>
      <c r="E119" s="4"/>
    </row>
    <row r="120" spans="2:5" ht="21" customHeight="1" x14ac:dyDescent="0.2">
      <c r="B120" s="2"/>
      <c r="D120" s="4"/>
      <c r="E120" s="4"/>
    </row>
    <row r="121" spans="2:5" ht="21" customHeight="1" x14ac:dyDescent="0.2">
      <c r="B121" s="200"/>
      <c r="C121" s="200"/>
      <c r="D121" s="200"/>
      <c r="E121" s="13"/>
    </row>
    <row r="122" spans="2:5" ht="21" customHeight="1" x14ac:dyDescent="0.2">
      <c r="B122" s="1"/>
    </row>
    <row r="123" spans="2:5" ht="21" customHeight="1" x14ac:dyDescent="0.2">
      <c r="B123" s="9"/>
      <c r="C123" s="12"/>
      <c r="D123" s="10"/>
      <c r="E123" s="10"/>
    </row>
    <row r="124" spans="2:5" ht="21" customHeight="1" x14ac:dyDescent="0.2">
      <c r="B124" s="2"/>
      <c r="D124" s="4"/>
      <c r="E124" s="4"/>
    </row>
    <row r="125" spans="2:5" ht="21" customHeight="1" x14ac:dyDescent="0.2">
      <c r="B125" s="2"/>
      <c r="D125" s="4"/>
      <c r="E125" s="4"/>
    </row>
    <row r="126" spans="2:5" ht="21" customHeight="1" x14ac:dyDescent="0.2">
      <c r="B126" s="2"/>
      <c r="D126" s="4"/>
      <c r="E126" s="4"/>
    </row>
    <row r="127" spans="2:5" ht="21" customHeight="1" x14ac:dyDescent="0.2">
      <c r="B127" s="2"/>
      <c r="D127" s="4"/>
      <c r="E127" s="4"/>
    </row>
    <row r="128" spans="2:5" ht="21" customHeight="1" x14ac:dyDescent="0.2">
      <c r="B128" s="2"/>
      <c r="D128" s="4"/>
      <c r="E128" s="4"/>
    </row>
    <row r="129" spans="2:5" ht="21" customHeight="1" x14ac:dyDescent="0.2">
      <c r="B129" s="200"/>
      <c r="C129" s="200"/>
      <c r="D129" s="200"/>
      <c r="E129" s="13"/>
    </row>
    <row r="130" spans="2:5" ht="21" customHeight="1" x14ac:dyDescent="0.2">
      <c r="B130" s="9"/>
      <c r="D130" s="11"/>
      <c r="E130" s="11"/>
    </row>
    <row r="131" spans="2:5" ht="21" customHeight="1" x14ac:dyDescent="0.2">
      <c r="B131" s="2"/>
    </row>
    <row r="132" spans="2:5" ht="21" customHeight="1" x14ac:dyDescent="0.2">
      <c r="B132" s="2"/>
    </row>
    <row r="133" spans="2:5" ht="21" customHeight="1" x14ac:dyDescent="0.2">
      <c r="B133" s="2"/>
    </row>
    <row r="134" spans="2:5" ht="21" customHeight="1" x14ac:dyDescent="0.2">
      <c r="B134" s="200"/>
      <c r="C134" s="200"/>
      <c r="D134" s="200"/>
      <c r="E134" s="13"/>
    </row>
    <row r="135" spans="2:5" ht="21" customHeight="1" x14ac:dyDescent="0.2">
      <c r="B135" s="9"/>
      <c r="D135" s="11"/>
      <c r="E135" s="11"/>
    </row>
    <row r="136" spans="2:5" ht="21" customHeight="1" x14ac:dyDescent="0.2">
      <c r="B136" s="2"/>
    </row>
    <row r="137" spans="2:5" ht="21" customHeight="1" x14ac:dyDescent="0.2">
      <c r="B137" s="2"/>
    </row>
    <row r="138" spans="2:5" ht="21" customHeight="1" x14ac:dyDescent="0.2">
      <c r="B138" s="2"/>
    </row>
    <row r="139" spans="2:5" ht="21" customHeight="1" x14ac:dyDescent="0.2"/>
  </sheetData>
  <mergeCells count="15">
    <mergeCell ref="A2:F2"/>
    <mergeCell ref="B65:D65"/>
    <mergeCell ref="B67:D67"/>
    <mergeCell ref="B69:D69"/>
    <mergeCell ref="B86:D86"/>
    <mergeCell ref="B13:D13"/>
    <mergeCell ref="B24:D24"/>
    <mergeCell ref="B53:D53"/>
    <mergeCell ref="B60:D60"/>
    <mergeCell ref="B109:D109"/>
    <mergeCell ref="B121:D121"/>
    <mergeCell ref="B129:D129"/>
    <mergeCell ref="B134:D134"/>
    <mergeCell ref="B93:D93"/>
    <mergeCell ref="B99:D99"/>
  </mergeCells>
  <pageMargins left="0.7" right="0.7" top="0.75" bottom="0.75" header="0.3" footer="0.3"/>
  <pageSetup orientation="portrait" r:id="rId1"/>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C5DF99A1-162F-448E-B333-4E258C0D86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Project Costs</vt:lpstr>
      <vt:lpstr>Previous Year Actuals</vt:lpstr>
      <vt:lpstr>Business Projections</vt:lpstr>
      <vt:lpstr>Previous Owner Financials</vt:lpstr>
      <vt:lpstr>Personal Financial Statement</vt:lpstr>
      <vt:lpstr>Job and Wage Estimates</vt:lpstr>
      <vt:lpstr>'Project Costs'!Print_Area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Start up expenses</dc:title>
  <dc:creator>Trisha Purdon</dc:creator>
  <cp:keywords/>
  <cp:lastModifiedBy>Trisha Purdon</cp:lastModifiedBy>
  <cp:lastPrinted>2018-03-30T13:42:25Z</cp:lastPrinted>
  <dcterms:created xsi:type="dcterms:W3CDTF">2016-06-27T17:28:30Z</dcterms:created>
  <dcterms:modified xsi:type="dcterms:W3CDTF">2018-04-09T17:57:52Z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TC028023669991</vt:lpwstr>
  </property>
</Properties>
</file>